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showInkAnnotation="0" defaultThemeVersion="166925"/>
  <mc:AlternateContent xmlns:mc="http://schemas.openxmlformats.org/markup-compatibility/2006">
    <mc:Choice Requires="x15">
      <x15ac:absPath xmlns:x15ac="http://schemas.microsoft.com/office/spreadsheetml/2010/11/ac" url="https://d.docs.live.net/80ced14edfef4961/1_Kumnet Data/6. Tidsscheman/Tid-Reg/A0_Visions Tidsscheman/2021/Arbetstid_förtroende/"/>
    </mc:Choice>
  </mc:AlternateContent>
  <xr:revisionPtr revIDLastSave="987" documentId="6_{C70ED169-3C0F-409D-8CC4-A7121EB0F35F}" xr6:coauthVersionLast="45" xr6:coauthVersionMax="45" xr10:uidLastSave="{7BEB5B4E-C311-4D47-82F5-3D0EDCE2AA1E}"/>
  <workbookProtection workbookAlgorithmName="SHA-512" workbookHashValue="VSrZ3G1x2bt7Hf5aNYEU7T07XxUY3TW8BwX7WYJTQ1g+9X/JWPB9nyvkaIPUmiERL1LzwGJ4ZBuQAHBx/16jXQ==" workbookSaltValue="+U8oQGoxPyDa2J1nNMZGfA==" workbookSpinCount="100000" lockStructure="1"/>
  <bookViews>
    <workbookView xWindow="-110" yWindow="-110" windowWidth="19420" windowHeight="10420" tabRatio="893" xr2:uid="{00000000-000D-0000-FFFF-FFFF00000000}"/>
  </bookViews>
  <sheets>
    <sheet name="Välkommen" sheetId="27" r:id="rId1"/>
    <sheet name="Handbok" sheetId="26" r:id="rId2"/>
    <sheet name="Uppstart" sheetId="12" r:id="rId3"/>
    <sheet name="Semester" sheetId="6" r:id="rId4"/>
    <sheet name="Admin1" sheetId="1" state="hidden" r:id="rId5"/>
    <sheet name="Admin2" sheetId="10" state="hidden" r:id="rId6"/>
    <sheet name="Exempel" sheetId="40" r:id="rId7"/>
    <sheet name="Jan" sheetId="9" r:id="rId8"/>
    <sheet name="Feb" sheetId="28" r:id="rId9"/>
    <sheet name="Mar" sheetId="29" r:id="rId10"/>
    <sheet name="Apr" sheetId="31" r:id="rId11"/>
    <sheet name="Maj" sheetId="32" r:id="rId12"/>
    <sheet name="Jun" sheetId="33" r:id="rId13"/>
    <sheet name="Jul" sheetId="34" r:id="rId14"/>
    <sheet name="Aug" sheetId="35" r:id="rId15"/>
    <sheet name="Sep" sheetId="36" r:id="rId16"/>
    <sheet name="Okt" sheetId="37" r:id="rId17"/>
    <sheet name="Nov" sheetId="38" r:id="rId18"/>
    <sheet name="Dec" sheetId="39" r:id="rId19"/>
    <sheet name="Fria fliken" sheetId="41" r:id="rId20"/>
    <sheet name="Hjälptexter" sheetId="25" r:id="rId21"/>
  </sheets>
  <definedNames>
    <definedName name="_xlnm.Print_Area" localSheetId="10">Apr!$A$1:$P$50</definedName>
    <definedName name="_xlnm.Print_Area" localSheetId="14">Aug!$A$1:$P$50</definedName>
    <definedName name="_xlnm.Print_Area" localSheetId="18">Dec!$A$1:$P$50</definedName>
    <definedName name="_xlnm.Print_Area" localSheetId="6">Exempel!$A$1:$P$50</definedName>
    <definedName name="_xlnm.Print_Area" localSheetId="8">Feb!$A$1:$P$50</definedName>
    <definedName name="_xlnm.Print_Area" localSheetId="7">Jan!$A$1:$P$50</definedName>
    <definedName name="_xlnm.Print_Area" localSheetId="13">Jul!$A$1:$P$50</definedName>
    <definedName name="_xlnm.Print_Area" localSheetId="12">Jun!$A$1:$P$50</definedName>
    <definedName name="_xlnm.Print_Area" localSheetId="11">Maj!$A$1:$P$50</definedName>
    <definedName name="_xlnm.Print_Area" localSheetId="9">Mar!$A$1:$P$50</definedName>
    <definedName name="_xlnm.Print_Area" localSheetId="17">Nov!$A$1:$P$50</definedName>
    <definedName name="_xlnm.Print_Area" localSheetId="16">Okt!$A$1:$P$50</definedName>
    <definedName name="_xlnm.Print_Area" localSheetId="3">Semester!$A$1:$G$48</definedName>
    <definedName name="_xlnm.Print_Area" localSheetId="15">Sep!$A$1:$P$50</definedName>
    <definedName name="_xlnm.Print_Area" localSheetId="2">Uppstart!$A$1:$AC$31</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5" i="12" l="1"/>
  <c r="Q24" i="12"/>
  <c r="Q23" i="12"/>
  <c r="Q22" i="12"/>
  <c r="Q21" i="12"/>
  <c r="Q20" i="12"/>
  <c r="Q19" i="12"/>
  <c r="Q18" i="12"/>
  <c r="Q17" i="12"/>
  <c r="Q16" i="12"/>
  <c r="Q15" i="12"/>
  <c r="Q14" i="12"/>
  <c r="U7" i="39" l="1"/>
  <c r="U8" i="39"/>
  <c r="U9" i="39"/>
  <c r="U10" i="39"/>
  <c r="U11" i="39"/>
  <c r="U12" i="39"/>
  <c r="U13" i="39"/>
  <c r="U14" i="39"/>
  <c r="U15" i="39"/>
  <c r="U16" i="39"/>
  <c r="U17" i="39"/>
  <c r="U18" i="39"/>
  <c r="U19" i="39"/>
  <c r="U20" i="39"/>
  <c r="U21" i="39"/>
  <c r="U22" i="39"/>
  <c r="U23" i="39"/>
  <c r="U24" i="39"/>
  <c r="U25" i="39"/>
  <c r="U26" i="39"/>
  <c r="U27" i="39"/>
  <c r="U28" i="39"/>
  <c r="U29" i="39"/>
  <c r="U30" i="39"/>
  <c r="U31" i="39"/>
  <c r="U32" i="39"/>
  <c r="U33" i="39"/>
  <c r="U34" i="39"/>
  <c r="U35" i="39"/>
  <c r="U36" i="39"/>
  <c r="U6" i="39"/>
  <c r="U7" i="38"/>
  <c r="U8" i="38"/>
  <c r="U9" i="38"/>
  <c r="U10" i="38"/>
  <c r="U11" i="38"/>
  <c r="U12" i="38"/>
  <c r="U13" i="38"/>
  <c r="U14" i="38"/>
  <c r="U15" i="38"/>
  <c r="U16" i="38"/>
  <c r="U17" i="38"/>
  <c r="U18" i="38"/>
  <c r="U19" i="38"/>
  <c r="U20" i="38"/>
  <c r="U21" i="38"/>
  <c r="U22" i="38"/>
  <c r="U23" i="38"/>
  <c r="U24" i="38"/>
  <c r="U25" i="38"/>
  <c r="U26" i="38"/>
  <c r="U27" i="38"/>
  <c r="U28" i="38"/>
  <c r="U29" i="38"/>
  <c r="U30" i="38"/>
  <c r="U31" i="38"/>
  <c r="U32" i="38"/>
  <c r="U33" i="38"/>
  <c r="U34" i="38"/>
  <c r="U35" i="38"/>
  <c r="U6" i="38"/>
  <c r="U7" i="37"/>
  <c r="U8" i="37"/>
  <c r="U9" i="37"/>
  <c r="U10" i="37"/>
  <c r="U11" i="37"/>
  <c r="U12" i="37"/>
  <c r="U13" i="37"/>
  <c r="U14" i="37"/>
  <c r="U15" i="37"/>
  <c r="U16" i="37"/>
  <c r="U17" i="37"/>
  <c r="U18" i="37"/>
  <c r="U19" i="37"/>
  <c r="U20" i="37"/>
  <c r="U21" i="37"/>
  <c r="U22" i="37"/>
  <c r="U23" i="37"/>
  <c r="U24" i="37"/>
  <c r="U25" i="37"/>
  <c r="U26" i="37"/>
  <c r="U27" i="37"/>
  <c r="U28" i="37"/>
  <c r="U29" i="37"/>
  <c r="U30" i="37"/>
  <c r="U31" i="37"/>
  <c r="U32" i="37"/>
  <c r="U33" i="37"/>
  <c r="U34" i="37"/>
  <c r="U35" i="37"/>
  <c r="U36" i="37"/>
  <c r="U6" i="37"/>
  <c r="U7" i="36"/>
  <c r="U8" i="36"/>
  <c r="U9" i="36"/>
  <c r="U10" i="36"/>
  <c r="U11" i="36"/>
  <c r="U12" i="36"/>
  <c r="U13" i="36"/>
  <c r="U14" i="36"/>
  <c r="U15" i="36"/>
  <c r="U16" i="36"/>
  <c r="U17" i="36"/>
  <c r="U18" i="36"/>
  <c r="U19" i="36"/>
  <c r="U20" i="36"/>
  <c r="U21" i="36"/>
  <c r="U22" i="36"/>
  <c r="U23" i="36"/>
  <c r="U24" i="36"/>
  <c r="U25" i="36"/>
  <c r="U26" i="36"/>
  <c r="U27" i="36"/>
  <c r="U28" i="36"/>
  <c r="U29" i="36"/>
  <c r="U30" i="36"/>
  <c r="U31" i="36"/>
  <c r="U32" i="36"/>
  <c r="U33" i="36"/>
  <c r="U34" i="36"/>
  <c r="U35" i="36"/>
  <c r="U6" i="36"/>
  <c r="U7" i="35"/>
  <c r="U8" i="35"/>
  <c r="U9" i="35"/>
  <c r="U10" i="35"/>
  <c r="U11" i="35"/>
  <c r="U12" i="35"/>
  <c r="U13" i="35"/>
  <c r="U14" i="35"/>
  <c r="U15" i="35"/>
  <c r="U16" i="35"/>
  <c r="U17" i="35"/>
  <c r="U18" i="35"/>
  <c r="U19" i="35"/>
  <c r="U20" i="35"/>
  <c r="U21" i="35"/>
  <c r="U22" i="35"/>
  <c r="U23" i="35"/>
  <c r="U24" i="35"/>
  <c r="U25" i="35"/>
  <c r="U26" i="35"/>
  <c r="U27" i="35"/>
  <c r="U28" i="35"/>
  <c r="U29" i="35"/>
  <c r="U30" i="35"/>
  <c r="U31" i="35"/>
  <c r="U32" i="35"/>
  <c r="U33" i="35"/>
  <c r="U34" i="35"/>
  <c r="U35" i="35"/>
  <c r="U36" i="35"/>
  <c r="U6" i="35"/>
  <c r="U7" i="34"/>
  <c r="U8" i="34"/>
  <c r="U9" i="34"/>
  <c r="U10" i="34"/>
  <c r="U11" i="34"/>
  <c r="U12" i="34"/>
  <c r="U13" i="34"/>
  <c r="U14" i="34"/>
  <c r="U15" i="34"/>
  <c r="U16" i="34"/>
  <c r="U17" i="34"/>
  <c r="U18" i="34"/>
  <c r="U19" i="34"/>
  <c r="U20" i="34"/>
  <c r="U21" i="34"/>
  <c r="U22" i="34"/>
  <c r="U23" i="34"/>
  <c r="U24" i="34"/>
  <c r="U25" i="34"/>
  <c r="U26" i="34"/>
  <c r="U27" i="34"/>
  <c r="U28" i="34"/>
  <c r="U29" i="34"/>
  <c r="U30" i="34"/>
  <c r="U31" i="34"/>
  <c r="U32" i="34"/>
  <c r="U33" i="34"/>
  <c r="U34" i="34"/>
  <c r="U35" i="34"/>
  <c r="U36" i="34"/>
  <c r="U6" i="34"/>
  <c r="U16" i="33"/>
  <c r="U17" i="33"/>
  <c r="U18" i="33"/>
  <c r="U19" i="33"/>
  <c r="U20" i="33"/>
  <c r="U21" i="33"/>
  <c r="U22" i="33"/>
  <c r="U23" i="33"/>
  <c r="U24" i="33"/>
  <c r="U25" i="33"/>
  <c r="U26" i="33"/>
  <c r="U27" i="33"/>
  <c r="U28" i="33"/>
  <c r="U29" i="33"/>
  <c r="U30" i="33"/>
  <c r="U31" i="33"/>
  <c r="U32" i="33"/>
  <c r="U33" i="33"/>
  <c r="U34" i="33"/>
  <c r="U35" i="33"/>
  <c r="U7" i="33"/>
  <c r="U8" i="33"/>
  <c r="U9" i="33"/>
  <c r="U10" i="33"/>
  <c r="U11" i="33"/>
  <c r="U12" i="33"/>
  <c r="U13" i="33"/>
  <c r="U14" i="33"/>
  <c r="U15" i="33"/>
  <c r="U6" i="33"/>
  <c r="U7" i="32"/>
  <c r="U8" i="32"/>
  <c r="U9" i="32"/>
  <c r="U10" i="32"/>
  <c r="U11" i="32"/>
  <c r="U12" i="32"/>
  <c r="U13" i="32"/>
  <c r="U14" i="32"/>
  <c r="U15" i="32"/>
  <c r="U16" i="32"/>
  <c r="U17" i="32"/>
  <c r="U18" i="32"/>
  <c r="U19" i="32"/>
  <c r="U20" i="32"/>
  <c r="U21" i="32"/>
  <c r="U22" i="32"/>
  <c r="U23" i="32"/>
  <c r="U24" i="32"/>
  <c r="U25" i="32"/>
  <c r="U26" i="32"/>
  <c r="U27" i="32"/>
  <c r="U28" i="32"/>
  <c r="U29" i="32"/>
  <c r="U30" i="32"/>
  <c r="U31" i="32"/>
  <c r="U32" i="32"/>
  <c r="U33" i="32"/>
  <c r="U34" i="32"/>
  <c r="U35" i="32"/>
  <c r="U36" i="32"/>
  <c r="U6" i="32"/>
  <c r="U7" i="31"/>
  <c r="U8" i="31"/>
  <c r="U9" i="31"/>
  <c r="U10" i="31"/>
  <c r="U11" i="31"/>
  <c r="U12" i="31"/>
  <c r="U13" i="31"/>
  <c r="U14" i="31"/>
  <c r="U15" i="31"/>
  <c r="U16" i="31"/>
  <c r="U17" i="31"/>
  <c r="U18" i="31"/>
  <c r="U19" i="31"/>
  <c r="U20" i="31"/>
  <c r="U21" i="31"/>
  <c r="U22" i="31"/>
  <c r="U23" i="31"/>
  <c r="U24" i="31"/>
  <c r="U25" i="31"/>
  <c r="U26" i="31"/>
  <c r="U27" i="31"/>
  <c r="U28" i="31"/>
  <c r="U29" i="31"/>
  <c r="U30" i="31"/>
  <c r="U31" i="31"/>
  <c r="U32" i="31"/>
  <c r="U33" i="31"/>
  <c r="U34" i="31"/>
  <c r="U35" i="31"/>
  <c r="U6" i="31"/>
  <c r="U7" i="29"/>
  <c r="U8" i="29"/>
  <c r="U9" i="29"/>
  <c r="U10" i="29"/>
  <c r="U11" i="29"/>
  <c r="U12" i="29"/>
  <c r="U13" i="29"/>
  <c r="U14" i="29"/>
  <c r="U15" i="29"/>
  <c r="U16" i="29"/>
  <c r="U17" i="29"/>
  <c r="U18" i="29"/>
  <c r="U19" i="29"/>
  <c r="U20" i="29"/>
  <c r="U21" i="29"/>
  <c r="U22" i="29"/>
  <c r="U23" i="29"/>
  <c r="U24" i="29"/>
  <c r="U25" i="29"/>
  <c r="U26" i="29"/>
  <c r="U27" i="29"/>
  <c r="U28" i="29"/>
  <c r="U29" i="29"/>
  <c r="U30" i="29"/>
  <c r="U31" i="29"/>
  <c r="U32" i="29"/>
  <c r="U33" i="29"/>
  <c r="U34" i="29"/>
  <c r="U35" i="29"/>
  <c r="U36" i="29"/>
  <c r="U6" i="29"/>
  <c r="F25" i="12"/>
  <c r="F24" i="12"/>
  <c r="F23" i="12"/>
  <c r="F22" i="12"/>
  <c r="F21" i="12"/>
  <c r="F20" i="12"/>
  <c r="F19" i="12"/>
  <c r="F18" i="12"/>
  <c r="F17" i="12"/>
  <c r="F16" i="12"/>
  <c r="F15" i="12"/>
  <c r="F14" i="12"/>
  <c r="AE13" i="12" l="1"/>
  <c r="AA13" i="12" s="1"/>
  <c r="B7" i="39"/>
  <c r="C7" i="39"/>
  <c r="B8" i="39"/>
  <c r="C8" i="39"/>
  <c r="B9" i="39"/>
  <c r="C9" i="39"/>
  <c r="B10" i="39"/>
  <c r="C10" i="39"/>
  <c r="B11" i="39"/>
  <c r="C11" i="39"/>
  <c r="B12" i="39"/>
  <c r="C12" i="39"/>
  <c r="B13" i="39"/>
  <c r="C13" i="39"/>
  <c r="B14" i="39"/>
  <c r="C14" i="39"/>
  <c r="B15" i="39"/>
  <c r="C15" i="39"/>
  <c r="B16" i="39"/>
  <c r="C16" i="39"/>
  <c r="B17" i="39"/>
  <c r="C17" i="39"/>
  <c r="B18" i="39"/>
  <c r="C18" i="39"/>
  <c r="B19" i="39"/>
  <c r="C19" i="39"/>
  <c r="B20" i="39"/>
  <c r="C20" i="39"/>
  <c r="B21" i="39"/>
  <c r="C21" i="39"/>
  <c r="B22" i="39"/>
  <c r="C22" i="39"/>
  <c r="B23" i="39"/>
  <c r="C23" i="39"/>
  <c r="B24" i="39"/>
  <c r="C24" i="39"/>
  <c r="B25" i="39"/>
  <c r="C25" i="39"/>
  <c r="B26" i="39"/>
  <c r="C26" i="39"/>
  <c r="B27" i="39"/>
  <c r="C27" i="39"/>
  <c r="B28" i="39"/>
  <c r="C28" i="39"/>
  <c r="B29" i="39"/>
  <c r="C29" i="39"/>
  <c r="B30" i="39"/>
  <c r="C30" i="39"/>
  <c r="B31" i="39"/>
  <c r="C31" i="39"/>
  <c r="B32" i="39"/>
  <c r="C32" i="39"/>
  <c r="B33" i="39"/>
  <c r="C33" i="39"/>
  <c r="B34" i="39"/>
  <c r="C34" i="39"/>
  <c r="B35" i="39"/>
  <c r="C35" i="39"/>
  <c r="B36" i="39"/>
  <c r="C36" i="39"/>
  <c r="C6" i="39"/>
  <c r="B6" i="39"/>
  <c r="B7" i="38"/>
  <c r="C7" i="38"/>
  <c r="B8" i="38"/>
  <c r="C8" i="38"/>
  <c r="B9" i="38"/>
  <c r="C9" i="38"/>
  <c r="B10" i="38"/>
  <c r="C10" i="38"/>
  <c r="B11" i="38"/>
  <c r="C11" i="38"/>
  <c r="B12" i="38"/>
  <c r="C12" i="38"/>
  <c r="B13" i="38"/>
  <c r="C13" i="38"/>
  <c r="B14" i="38"/>
  <c r="C14" i="38"/>
  <c r="B15" i="38"/>
  <c r="C15" i="38"/>
  <c r="B16" i="38"/>
  <c r="C16" i="38"/>
  <c r="B17" i="38"/>
  <c r="C17" i="38"/>
  <c r="B18" i="38"/>
  <c r="C18" i="38"/>
  <c r="B19" i="38"/>
  <c r="C19" i="38"/>
  <c r="B20" i="38"/>
  <c r="C20" i="38"/>
  <c r="B21" i="38"/>
  <c r="C21" i="38"/>
  <c r="B22" i="38"/>
  <c r="C22" i="38"/>
  <c r="B23" i="38"/>
  <c r="C23" i="38"/>
  <c r="B24" i="38"/>
  <c r="C24" i="38"/>
  <c r="B25" i="38"/>
  <c r="C25" i="38"/>
  <c r="B26" i="38"/>
  <c r="C26" i="38"/>
  <c r="B27" i="38"/>
  <c r="C27" i="38"/>
  <c r="B28" i="38"/>
  <c r="C28" i="38"/>
  <c r="B29" i="38"/>
  <c r="C29" i="38"/>
  <c r="B30" i="38"/>
  <c r="C30" i="38"/>
  <c r="B31" i="38"/>
  <c r="C31" i="38"/>
  <c r="B32" i="38"/>
  <c r="C32" i="38"/>
  <c r="B33" i="38"/>
  <c r="C33" i="38"/>
  <c r="B34" i="38"/>
  <c r="C34" i="38"/>
  <c r="B35" i="38"/>
  <c r="C35" i="38"/>
  <c r="C6" i="38"/>
  <c r="B6" i="38"/>
  <c r="B7" i="37"/>
  <c r="C7" i="37"/>
  <c r="B8" i="37"/>
  <c r="C8" i="37"/>
  <c r="B9" i="37"/>
  <c r="C9" i="37"/>
  <c r="B10" i="37"/>
  <c r="C10" i="37"/>
  <c r="B11" i="37"/>
  <c r="C11" i="37"/>
  <c r="B12" i="37"/>
  <c r="C12" i="37"/>
  <c r="B13" i="37"/>
  <c r="C13" i="37"/>
  <c r="B14" i="37"/>
  <c r="C14" i="37"/>
  <c r="B15" i="37"/>
  <c r="C15" i="37"/>
  <c r="B16" i="37"/>
  <c r="C16" i="37"/>
  <c r="B17" i="37"/>
  <c r="C17" i="37"/>
  <c r="B18" i="37"/>
  <c r="C18" i="37"/>
  <c r="B19" i="37"/>
  <c r="C19" i="37"/>
  <c r="B20" i="37"/>
  <c r="C20" i="37"/>
  <c r="B21" i="37"/>
  <c r="C21" i="37"/>
  <c r="B22" i="37"/>
  <c r="C22" i="37"/>
  <c r="B23" i="37"/>
  <c r="C23" i="37"/>
  <c r="B24" i="37"/>
  <c r="C24" i="37"/>
  <c r="B25" i="37"/>
  <c r="C25" i="37"/>
  <c r="B26" i="37"/>
  <c r="C26" i="37"/>
  <c r="B27" i="37"/>
  <c r="C27" i="37"/>
  <c r="B28" i="37"/>
  <c r="C28" i="37"/>
  <c r="B29" i="37"/>
  <c r="C29" i="37"/>
  <c r="B30" i="37"/>
  <c r="C30" i="37"/>
  <c r="B31" i="37"/>
  <c r="C31" i="37"/>
  <c r="B32" i="37"/>
  <c r="C32" i="37"/>
  <c r="B33" i="37"/>
  <c r="C33" i="37"/>
  <c r="B34" i="37"/>
  <c r="C34" i="37"/>
  <c r="B35" i="37"/>
  <c r="C35" i="37"/>
  <c r="B36" i="37"/>
  <c r="C36" i="37"/>
  <c r="C6" i="37"/>
  <c r="B6" i="37"/>
  <c r="B7" i="36"/>
  <c r="C7" i="36"/>
  <c r="B8" i="36"/>
  <c r="C8" i="36"/>
  <c r="B9" i="36"/>
  <c r="C9" i="36"/>
  <c r="B10" i="36"/>
  <c r="C10" i="36"/>
  <c r="B11" i="36"/>
  <c r="C11" i="36"/>
  <c r="B12" i="36"/>
  <c r="C12" i="36"/>
  <c r="B13" i="36"/>
  <c r="C13" i="36"/>
  <c r="B14" i="36"/>
  <c r="C14" i="36"/>
  <c r="B15" i="36"/>
  <c r="C15" i="36"/>
  <c r="B16" i="36"/>
  <c r="C16" i="36"/>
  <c r="B17" i="36"/>
  <c r="C17" i="36"/>
  <c r="B18" i="36"/>
  <c r="C18" i="36"/>
  <c r="B19" i="36"/>
  <c r="C19" i="36"/>
  <c r="B20" i="36"/>
  <c r="C20" i="36"/>
  <c r="B21" i="36"/>
  <c r="C21" i="36"/>
  <c r="B22" i="36"/>
  <c r="C22" i="36"/>
  <c r="B23" i="36"/>
  <c r="C23" i="36"/>
  <c r="B24" i="36"/>
  <c r="C24" i="36"/>
  <c r="B25" i="36"/>
  <c r="C25" i="36"/>
  <c r="B26" i="36"/>
  <c r="C26" i="36"/>
  <c r="B27" i="36"/>
  <c r="C27" i="36"/>
  <c r="B28" i="36"/>
  <c r="C28" i="36"/>
  <c r="B29" i="36"/>
  <c r="C29" i="36"/>
  <c r="B30" i="36"/>
  <c r="C30" i="36"/>
  <c r="B31" i="36"/>
  <c r="C31" i="36"/>
  <c r="B32" i="36"/>
  <c r="C32" i="36"/>
  <c r="B33" i="36"/>
  <c r="C33" i="36"/>
  <c r="B34" i="36"/>
  <c r="C34" i="36"/>
  <c r="B35" i="36"/>
  <c r="C35" i="36"/>
  <c r="C6" i="36"/>
  <c r="B6" i="36"/>
  <c r="B7" i="35"/>
  <c r="C7" i="35"/>
  <c r="B8" i="35"/>
  <c r="C8" i="35"/>
  <c r="B9" i="35"/>
  <c r="C9" i="35"/>
  <c r="B10" i="35"/>
  <c r="C10" i="35"/>
  <c r="B11" i="35"/>
  <c r="C11" i="35"/>
  <c r="B12" i="35"/>
  <c r="C12" i="35"/>
  <c r="B13" i="35"/>
  <c r="C13" i="35"/>
  <c r="B14" i="35"/>
  <c r="C14" i="35"/>
  <c r="B15" i="35"/>
  <c r="C15" i="35"/>
  <c r="B16" i="35"/>
  <c r="C16" i="35"/>
  <c r="B17" i="35"/>
  <c r="C17" i="35"/>
  <c r="B18" i="35"/>
  <c r="C18" i="35"/>
  <c r="B19" i="35"/>
  <c r="C19" i="35"/>
  <c r="B20" i="35"/>
  <c r="C20" i="35"/>
  <c r="B21" i="35"/>
  <c r="C21" i="35"/>
  <c r="B22" i="35"/>
  <c r="C22" i="35"/>
  <c r="B23" i="35"/>
  <c r="C23" i="35"/>
  <c r="B24" i="35"/>
  <c r="C24" i="35"/>
  <c r="B25" i="35"/>
  <c r="C25" i="35"/>
  <c r="B26" i="35"/>
  <c r="C26" i="35"/>
  <c r="B27" i="35"/>
  <c r="C27" i="35"/>
  <c r="B28" i="35"/>
  <c r="C28" i="35"/>
  <c r="B29" i="35"/>
  <c r="C29" i="35"/>
  <c r="B30" i="35"/>
  <c r="C30" i="35"/>
  <c r="B31" i="35"/>
  <c r="C31" i="35"/>
  <c r="B32" i="35"/>
  <c r="C32" i="35"/>
  <c r="B33" i="35"/>
  <c r="C33" i="35"/>
  <c r="B34" i="35"/>
  <c r="C34" i="35"/>
  <c r="B35" i="35"/>
  <c r="C35" i="35"/>
  <c r="B36" i="35"/>
  <c r="C36" i="35"/>
  <c r="C6" i="35"/>
  <c r="B6" i="35"/>
  <c r="B7" i="34"/>
  <c r="C7" i="34"/>
  <c r="B8" i="34"/>
  <c r="C8" i="34"/>
  <c r="B9" i="34"/>
  <c r="C9" i="34"/>
  <c r="B10" i="34"/>
  <c r="C10" i="34"/>
  <c r="B11" i="34"/>
  <c r="C11" i="34"/>
  <c r="B12" i="34"/>
  <c r="C12" i="34"/>
  <c r="B13" i="34"/>
  <c r="C13" i="34"/>
  <c r="B14" i="34"/>
  <c r="C14" i="34"/>
  <c r="B15" i="34"/>
  <c r="C15" i="34"/>
  <c r="B16" i="34"/>
  <c r="C16" i="34"/>
  <c r="B17" i="34"/>
  <c r="C17" i="34"/>
  <c r="B18" i="34"/>
  <c r="C18" i="34"/>
  <c r="B19" i="34"/>
  <c r="C19" i="34"/>
  <c r="B20" i="34"/>
  <c r="C20" i="34"/>
  <c r="B21" i="34"/>
  <c r="C21" i="34"/>
  <c r="B22" i="34"/>
  <c r="C22" i="34"/>
  <c r="B23" i="34"/>
  <c r="C23" i="34"/>
  <c r="B24" i="34"/>
  <c r="C24" i="34"/>
  <c r="B25" i="34"/>
  <c r="C25" i="34"/>
  <c r="B26" i="34"/>
  <c r="C26" i="34"/>
  <c r="B27" i="34"/>
  <c r="C27" i="34"/>
  <c r="B28" i="34"/>
  <c r="C28" i="34"/>
  <c r="B29" i="34"/>
  <c r="C29" i="34"/>
  <c r="B30" i="34"/>
  <c r="C30" i="34"/>
  <c r="B31" i="34"/>
  <c r="C31" i="34"/>
  <c r="B32" i="34"/>
  <c r="C32" i="34"/>
  <c r="B33" i="34"/>
  <c r="C33" i="34"/>
  <c r="B34" i="34"/>
  <c r="C34" i="34"/>
  <c r="B35" i="34"/>
  <c r="C35" i="34"/>
  <c r="B36" i="34"/>
  <c r="C36" i="34"/>
  <c r="C6" i="34"/>
  <c r="B6" i="34"/>
  <c r="B7" i="33"/>
  <c r="C7" i="33"/>
  <c r="B8" i="33"/>
  <c r="C8" i="33"/>
  <c r="B9" i="33"/>
  <c r="C9" i="33"/>
  <c r="B10" i="33"/>
  <c r="C10" i="33"/>
  <c r="B11" i="33"/>
  <c r="C11" i="33"/>
  <c r="B12" i="33"/>
  <c r="C12" i="33"/>
  <c r="B13" i="33"/>
  <c r="C13" i="33"/>
  <c r="B14" i="33"/>
  <c r="C14" i="33"/>
  <c r="B15" i="33"/>
  <c r="C15" i="33"/>
  <c r="B16" i="33"/>
  <c r="C16" i="33"/>
  <c r="B17" i="33"/>
  <c r="C17" i="33"/>
  <c r="B18" i="33"/>
  <c r="C18" i="33"/>
  <c r="B19" i="33"/>
  <c r="C19" i="33"/>
  <c r="B20" i="33"/>
  <c r="C20" i="33"/>
  <c r="B21" i="33"/>
  <c r="C21" i="33"/>
  <c r="B22" i="33"/>
  <c r="C22" i="33"/>
  <c r="B23" i="33"/>
  <c r="C23" i="33"/>
  <c r="B24" i="33"/>
  <c r="C24" i="33"/>
  <c r="B25" i="33"/>
  <c r="C25" i="33"/>
  <c r="B26" i="33"/>
  <c r="C26" i="33"/>
  <c r="B27" i="33"/>
  <c r="C27" i="33"/>
  <c r="B28" i="33"/>
  <c r="C28" i="33"/>
  <c r="B29" i="33"/>
  <c r="C29" i="33"/>
  <c r="B30" i="33"/>
  <c r="C30" i="33"/>
  <c r="B31" i="33"/>
  <c r="C31" i="33"/>
  <c r="B32" i="33"/>
  <c r="C32" i="33"/>
  <c r="B33" i="33"/>
  <c r="C33" i="33"/>
  <c r="B34" i="33"/>
  <c r="C34" i="33"/>
  <c r="B35" i="33"/>
  <c r="C35" i="33"/>
  <c r="C6" i="33"/>
  <c r="B6" i="33"/>
  <c r="B7" i="32"/>
  <c r="C7" i="32"/>
  <c r="B8" i="32"/>
  <c r="C8" i="32"/>
  <c r="B9" i="32"/>
  <c r="C9" i="32"/>
  <c r="B10" i="32"/>
  <c r="C10" i="32"/>
  <c r="B11" i="32"/>
  <c r="C11" i="32"/>
  <c r="B12" i="32"/>
  <c r="C12" i="32"/>
  <c r="B13" i="32"/>
  <c r="C13" i="32"/>
  <c r="B14" i="32"/>
  <c r="C14" i="32"/>
  <c r="B15" i="32"/>
  <c r="C15" i="32"/>
  <c r="B16" i="32"/>
  <c r="C16" i="32"/>
  <c r="B17" i="32"/>
  <c r="C17" i="32"/>
  <c r="B18" i="32"/>
  <c r="C18" i="32"/>
  <c r="B19" i="32"/>
  <c r="C19" i="32"/>
  <c r="B20" i="32"/>
  <c r="C20" i="32"/>
  <c r="B21" i="32"/>
  <c r="C21" i="32"/>
  <c r="B22" i="32"/>
  <c r="C22" i="32"/>
  <c r="B23" i="32"/>
  <c r="C23" i="32"/>
  <c r="B24" i="32"/>
  <c r="C24" i="32"/>
  <c r="B25" i="32"/>
  <c r="C25" i="32"/>
  <c r="B26" i="32"/>
  <c r="C26" i="32"/>
  <c r="B27" i="32"/>
  <c r="C27" i="32"/>
  <c r="B28" i="32"/>
  <c r="C28" i="32"/>
  <c r="B29" i="32"/>
  <c r="C29" i="32"/>
  <c r="B30" i="32"/>
  <c r="C30" i="32"/>
  <c r="B31" i="32"/>
  <c r="C31" i="32"/>
  <c r="B32" i="32"/>
  <c r="C32" i="32"/>
  <c r="B33" i="32"/>
  <c r="C33" i="32"/>
  <c r="B34" i="32"/>
  <c r="C34" i="32"/>
  <c r="B35" i="32"/>
  <c r="C35" i="32"/>
  <c r="B36" i="32"/>
  <c r="C36" i="32"/>
  <c r="C6" i="32"/>
  <c r="B6" i="32"/>
  <c r="B7" i="31"/>
  <c r="C7" i="31"/>
  <c r="B8" i="31"/>
  <c r="C8" i="31"/>
  <c r="B9" i="31"/>
  <c r="C9" i="31"/>
  <c r="B10" i="31"/>
  <c r="C10" i="31"/>
  <c r="B11" i="31"/>
  <c r="C11" i="31"/>
  <c r="B12" i="31"/>
  <c r="C12" i="31"/>
  <c r="B13" i="31"/>
  <c r="C13" i="31"/>
  <c r="B14" i="31"/>
  <c r="C14" i="31"/>
  <c r="B15" i="31"/>
  <c r="C15" i="31"/>
  <c r="B16" i="31"/>
  <c r="C16" i="31"/>
  <c r="B17" i="31"/>
  <c r="C17" i="31"/>
  <c r="B18" i="31"/>
  <c r="C18" i="31"/>
  <c r="B19" i="31"/>
  <c r="C19" i="31"/>
  <c r="B20" i="31"/>
  <c r="C20" i="31"/>
  <c r="B21" i="31"/>
  <c r="C21" i="31"/>
  <c r="B22" i="31"/>
  <c r="C22" i="31"/>
  <c r="B23" i="31"/>
  <c r="C23" i="31"/>
  <c r="B24" i="31"/>
  <c r="C24" i="31"/>
  <c r="B25" i="31"/>
  <c r="C25" i="31"/>
  <c r="B26" i="31"/>
  <c r="C26" i="31"/>
  <c r="B27" i="31"/>
  <c r="C27" i="31"/>
  <c r="B28" i="31"/>
  <c r="C28" i="31"/>
  <c r="B29" i="31"/>
  <c r="C29" i="31"/>
  <c r="B30" i="31"/>
  <c r="C30" i="31"/>
  <c r="B31" i="31"/>
  <c r="C31" i="31"/>
  <c r="B32" i="31"/>
  <c r="C32" i="31"/>
  <c r="B33" i="31"/>
  <c r="C33" i="31"/>
  <c r="B34" i="31"/>
  <c r="C34" i="31"/>
  <c r="B35" i="31"/>
  <c r="C35" i="31"/>
  <c r="C6" i="31"/>
  <c r="B6" i="31"/>
  <c r="B7" i="29"/>
  <c r="C7" i="29"/>
  <c r="B8" i="29"/>
  <c r="C8" i="29"/>
  <c r="B9" i="29"/>
  <c r="C9" i="29"/>
  <c r="B10" i="29"/>
  <c r="C10" i="29"/>
  <c r="B11" i="29"/>
  <c r="C11" i="29"/>
  <c r="B12" i="29"/>
  <c r="C12" i="29"/>
  <c r="B13" i="29"/>
  <c r="C13" i="29"/>
  <c r="B14" i="29"/>
  <c r="C14" i="29"/>
  <c r="B15" i="29"/>
  <c r="C15" i="29"/>
  <c r="B16" i="29"/>
  <c r="C16" i="29"/>
  <c r="B17" i="29"/>
  <c r="C17" i="29"/>
  <c r="B18" i="29"/>
  <c r="C18" i="29"/>
  <c r="B19" i="29"/>
  <c r="C19" i="29"/>
  <c r="B20" i="29"/>
  <c r="C20" i="29"/>
  <c r="B21" i="29"/>
  <c r="C21" i="29"/>
  <c r="B22" i="29"/>
  <c r="C22" i="29"/>
  <c r="B23" i="29"/>
  <c r="C23" i="29"/>
  <c r="B24" i="29"/>
  <c r="C24" i="29"/>
  <c r="B25" i="29"/>
  <c r="C25" i="29"/>
  <c r="B26" i="29"/>
  <c r="C26" i="29"/>
  <c r="B27" i="29"/>
  <c r="C27" i="29"/>
  <c r="B28" i="29"/>
  <c r="C28" i="29"/>
  <c r="B29" i="29"/>
  <c r="C29" i="29"/>
  <c r="B30" i="29"/>
  <c r="C30" i="29"/>
  <c r="B31" i="29"/>
  <c r="C31" i="29"/>
  <c r="B32" i="29"/>
  <c r="C32" i="29"/>
  <c r="B33" i="29"/>
  <c r="C33" i="29"/>
  <c r="B34" i="29"/>
  <c r="C34" i="29"/>
  <c r="B35" i="29"/>
  <c r="C35" i="29"/>
  <c r="B36" i="29"/>
  <c r="C36" i="29"/>
  <c r="C6" i="29"/>
  <c r="B6" i="29"/>
  <c r="C367" i="10" l="1"/>
  <c r="B4" i="6" l="1"/>
  <c r="L37" i="40"/>
  <c r="T36" i="40"/>
  <c r="S36" i="40"/>
  <c r="R36" i="40"/>
  <c r="Q36" i="40"/>
  <c r="O36" i="40"/>
  <c r="M36" i="40"/>
  <c r="N36" i="40"/>
  <c r="T35" i="40"/>
  <c r="S35" i="40"/>
  <c r="R35" i="40"/>
  <c r="Q35" i="40"/>
  <c r="O35" i="40"/>
  <c r="N35" i="40"/>
  <c r="M35" i="40"/>
  <c r="T34" i="40"/>
  <c r="S34" i="40"/>
  <c r="R34" i="40"/>
  <c r="Q34" i="40"/>
  <c r="O34" i="40"/>
  <c r="N34" i="40"/>
  <c r="M34" i="40"/>
  <c r="T33" i="40"/>
  <c r="S33" i="40"/>
  <c r="R33" i="40"/>
  <c r="Q33" i="40"/>
  <c r="O33" i="40"/>
  <c r="N33" i="40"/>
  <c r="M33" i="40"/>
  <c r="T32" i="40"/>
  <c r="S32" i="40"/>
  <c r="R32" i="40"/>
  <c r="Q32" i="40"/>
  <c r="O32" i="40"/>
  <c r="N32" i="40"/>
  <c r="M32" i="40"/>
  <c r="T31" i="40"/>
  <c r="S31" i="40"/>
  <c r="R31" i="40"/>
  <c r="Q31" i="40"/>
  <c r="O31" i="40"/>
  <c r="N31" i="40"/>
  <c r="M31" i="40"/>
  <c r="T30" i="40"/>
  <c r="S30" i="40"/>
  <c r="R30" i="40"/>
  <c r="Q30" i="40"/>
  <c r="O30" i="40"/>
  <c r="N30" i="40"/>
  <c r="M30" i="40"/>
  <c r="T29" i="40"/>
  <c r="S29" i="40"/>
  <c r="R29" i="40"/>
  <c r="Q29" i="40"/>
  <c r="O29" i="40"/>
  <c r="N29" i="40"/>
  <c r="M29" i="40"/>
  <c r="T28" i="40"/>
  <c r="S28" i="40"/>
  <c r="R28" i="40"/>
  <c r="Q28" i="40"/>
  <c r="O28" i="40"/>
  <c r="N28" i="40"/>
  <c r="M28" i="40"/>
  <c r="T27" i="40"/>
  <c r="S27" i="40"/>
  <c r="R27" i="40"/>
  <c r="Q27" i="40"/>
  <c r="O27" i="40"/>
  <c r="N27" i="40"/>
  <c r="M27" i="40"/>
  <c r="T26" i="40"/>
  <c r="S26" i="40"/>
  <c r="R26" i="40"/>
  <c r="Q26" i="40"/>
  <c r="O26" i="40"/>
  <c r="N26" i="40"/>
  <c r="M26" i="40"/>
  <c r="T25" i="40"/>
  <c r="S25" i="40"/>
  <c r="R25" i="40"/>
  <c r="Q25" i="40"/>
  <c r="O25" i="40"/>
  <c r="N25" i="40"/>
  <c r="M25" i="40"/>
  <c r="T24" i="40"/>
  <c r="S24" i="40"/>
  <c r="R24" i="40"/>
  <c r="Q24" i="40"/>
  <c r="O24" i="40"/>
  <c r="N24" i="40"/>
  <c r="M24" i="40"/>
  <c r="T23" i="40"/>
  <c r="S23" i="40"/>
  <c r="R23" i="40"/>
  <c r="Q23" i="40"/>
  <c r="O23" i="40"/>
  <c r="N23" i="40"/>
  <c r="M23" i="40"/>
  <c r="T22" i="40"/>
  <c r="S22" i="40"/>
  <c r="O22" i="40"/>
  <c r="N22" i="40"/>
  <c r="M22" i="40"/>
  <c r="R22" i="40"/>
  <c r="T21" i="40"/>
  <c r="O21" i="40"/>
  <c r="N21" i="40"/>
  <c r="M21" i="40"/>
  <c r="S21" i="40"/>
  <c r="T20" i="40"/>
  <c r="O20" i="40"/>
  <c r="N20" i="40"/>
  <c r="M20" i="40"/>
  <c r="S20" i="40"/>
  <c r="T19" i="40"/>
  <c r="O19" i="40"/>
  <c r="N19" i="40"/>
  <c r="M19" i="40"/>
  <c r="T18" i="40"/>
  <c r="S18" i="40"/>
  <c r="O18" i="40"/>
  <c r="N18" i="40"/>
  <c r="M18" i="40"/>
  <c r="R18" i="40"/>
  <c r="T17" i="40"/>
  <c r="S17" i="40"/>
  <c r="R17" i="40"/>
  <c r="Q17" i="40"/>
  <c r="O17" i="40"/>
  <c r="N17" i="40"/>
  <c r="M17" i="40"/>
  <c r="T16" i="40"/>
  <c r="S16" i="40"/>
  <c r="R16" i="40"/>
  <c r="Q16" i="40"/>
  <c r="O16" i="40"/>
  <c r="N16" i="40"/>
  <c r="M16" i="40"/>
  <c r="T15" i="40"/>
  <c r="S15" i="40"/>
  <c r="R15" i="40"/>
  <c r="Q15" i="40"/>
  <c r="O15" i="40"/>
  <c r="N15" i="40"/>
  <c r="M15" i="40"/>
  <c r="T14" i="40"/>
  <c r="S14" i="40"/>
  <c r="R14" i="40"/>
  <c r="Q14" i="40"/>
  <c r="N14" i="40"/>
  <c r="M14" i="40"/>
  <c r="O14" i="40" s="1"/>
  <c r="T13" i="40"/>
  <c r="S13" i="40"/>
  <c r="R13" i="40"/>
  <c r="Q13" i="40"/>
  <c r="O13" i="40"/>
  <c r="M13" i="40"/>
  <c r="N13" i="40" s="1"/>
  <c r="T12" i="40"/>
  <c r="S12" i="40"/>
  <c r="R12" i="40"/>
  <c r="Q12" i="40"/>
  <c r="O12" i="40"/>
  <c r="N12" i="40"/>
  <c r="M12" i="40"/>
  <c r="T11" i="40"/>
  <c r="S11" i="40"/>
  <c r="R11" i="40"/>
  <c r="Q11" i="40"/>
  <c r="O11" i="40"/>
  <c r="N11" i="40"/>
  <c r="M11" i="40"/>
  <c r="T10" i="40"/>
  <c r="S10" i="40"/>
  <c r="R10" i="40"/>
  <c r="Q10" i="40"/>
  <c r="O10" i="40"/>
  <c r="N10" i="40"/>
  <c r="M10" i="40"/>
  <c r="T9" i="40"/>
  <c r="S9" i="40"/>
  <c r="R9" i="40"/>
  <c r="Q9" i="40"/>
  <c r="O9" i="40"/>
  <c r="N9" i="40"/>
  <c r="M9" i="40"/>
  <c r="T8" i="40"/>
  <c r="S8" i="40"/>
  <c r="R8" i="40"/>
  <c r="Q8" i="40"/>
  <c r="O8" i="40"/>
  <c r="N8" i="40"/>
  <c r="M8" i="40"/>
  <c r="T7" i="40"/>
  <c r="O7" i="40"/>
  <c r="N7" i="40"/>
  <c r="M7" i="40"/>
  <c r="T6" i="40"/>
  <c r="S6" i="40"/>
  <c r="R6" i="40"/>
  <c r="Q6" i="40"/>
  <c r="O6" i="40"/>
  <c r="N6" i="40"/>
  <c r="M6" i="40"/>
  <c r="I1" i="39"/>
  <c r="I1" i="38"/>
  <c r="I1" i="37"/>
  <c r="I1" i="36"/>
  <c r="I1" i="35"/>
  <c r="I1" i="34"/>
  <c r="I1" i="33"/>
  <c r="I1" i="32"/>
  <c r="I1" i="31"/>
  <c r="I1" i="29"/>
  <c r="I1" i="28"/>
  <c r="I38" i="39"/>
  <c r="M25" i="12" s="1"/>
  <c r="H38" i="39"/>
  <c r="L25" i="12" s="1"/>
  <c r="G38" i="39"/>
  <c r="K25" i="12" s="1"/>
  <c r="F38" i="39"/>
  <c r="E38" i="39"/>
  <c r="I25" i="12" s="1"/>
  <c r="D38" i="39"/>
  <c r="D25" i="12" s="1"/>
  <c r="L37" i="39"/>
  <c r="Y25" i="12" s="1"/>
  <c r="I37" i="39"/>
  <c r="X25" i="12" s="1"/>
  <c r="E37" i="39"/>
  <c r="T25" i="12" s="1"/>
  <c r="D37" i="39"/>
  <c r="O25" i="12" s="1"/>
  <c r="R25" i="12" s="1"/>
  <c r="T36" i="39"/>
  <c r="J36" i="39" s="1"/>
  <c r="S36" i="39"/>
  <c r="R36" i="39"/>
  <c r="Q36" i="39"/>
  <c r="O36" i="39"/>
  <c r="N36" i="39"/>
  <c r="M36" i="39"/>
  <c r="T35" i="39"/>
  <c r="J35" i="39" s="1"/>
  <c r="S35" i="39"/>
  <c r="R35" i="39"/>
  <c r="Q35" i="39"/>
  <c r="O35" i="39"/>
  <c r="N35" i="39"/>
  <c r="M35" i="39"/>
  <c r="T34" i="39"/>
  <c r="J34" i="39" s="1"/>
  <c r="S34" i="39"/>
  <c r="R34" i="39"/>
  <c r="Q34" i="39"/>
  <c r="O34" i="39"/>
  <c r="N34" i="39"/>
  <c r="M34" i="39"/>
  <c r="T33" i="39"/>
  <c r="J33" i="39" s="1"/>
  <c r="S33" i="39"/>
  <c r="R33" i="39"/>
  <c r="Q33" i="39"/>
  <c r="O33" i="39"/>
  <c r="N33" i="39"/>
  <c r="M33" i="39"/>
  <c r="T32" i="39"/>
  <c r="J32" i="39" s="1"/>
  <c r="S32" i="39"/>
  <c r="R32" i="39"/>
  <c r="Q32" i="39"/>
  <c r="O32" i="39"/>
  <c r="N32" i="39"/>
  <c r="M32" i="39"/>
  <c r="T31" i="39"/>
  <c r="J31" i="39" s="1"/>
  <c r="S31" i="39"/>
  <c r="R31" i="39"/>
  <c r="Q31" i="39"/>
  <c r="O31" i="39"/>
  <c r="N31" i="39"/>
  <c r="M31" i="39"/>
  <c r="T30" i="39"/>
  <c r="J30" i="39" s="1"/>
  <c r="S30" i="39"/>
  <c r="R30" i="39"/>
  <c r="Q30" i="39"/>
  <c r="O30" i="39"/>
  <c r="N30" i="39"/>
  <c r="M30" i="39"/>
  <c r="T29" i="39"/>
  <c r="J29" i="39" s="1"/>
  <c r="S29" i="39"/>
  <c r="R29" i="39"/>
  <c r="Q29" i="39"/>
  <c r="O29" i="39"/>
  <c r="N29" i="39"/>
  <c r="M29" i="39"/>
  <c r="T28" i="39"/>
  <c r="J28" i="39" s="1"/>
  <c r="S28" i="39"/>
  <c r="R28" i="39"/>
  <c r="Q28" i="39"/>
  <c r="O28" i="39"/>
  <c r="N28" i="39"/>
  <c r="M28" i="39"/>
  <c r="T27" i="39"/>
  <c r="J27" i="39" s="1"/>
  <c r="S27" i="39"/>
  <c r="R27" i="39"/>
  <c r="Q27" i="39"/>
  <c r="O27" i="39"/>
  <c r="N27" i="39"/>
  <c r="M27" i="39"/>
  <c r="T26" i="39"/>
  <c r="J26" i="39" s="1"/>
  <c r="S26" i="39"/>
  <c r="R26" i="39"/>
  <c r="Q26" i="39"/>
  <c r="O26" i="39"/>
  <c r="N26" i="39"/>
  <c r="M26" i="39"/>
  <c r="T25" i="39"/>
  <c r="J25" i="39" s="1"/>
  <c r="S25" i="39"/>
  <c r="R25" i="39"/>
  <c r="Q25" i="39"/>
  <c r="O25" i="39"/>
  <c r="N25" i="39"/>
  <c r="M25" i="39"/>
  <c r="T24" i="39"/>
  <c r="J24" i="39" s="1"/>
  <c r="S24" i="39"/>
  <c r="R24" i="39"/>
  <c r="Q24" i="39"/>
  <c r="O24" i="39"/>
  <c r="N24" i="39"/>
  <c r="M24" i="39"/>
  <c r="T23" i="39"/>
  <c r="J23" i="39" s="1"/>
  <c r="S23" i="39"/>
  <c r="R23" i="39"/>
  <c r="Q23" i="39"/>
  <c r="O23" i="39"/>
  <c r="N23" i="39"/>
  <c r="M23" i="39"/>
  <c r="T22" i="39"/>
  <c r="J22" i="39" s="1"/>
  <c r="S22" i="39"/>
  <c r="R22" i="39"/>
  <c r="Q22" i="39"/>
  <c r="O22" i="39"/>
  <c r="N22" i="39"/>
  <c r="M22" i="39"/>
  <c r="T21" i="39"/>
  <c r="J21" i="39" s="1"/>
  <c r="S21" i="39"/>
  <c r="R21" i="39"/>
  <c r="Q21" i="39"/>
  <c r="O21" i="39"/>
  <c r="N21" i="39"/>
  <c r="M21" i="39"/>
  <c r="T20" i="39"/>
  <c r="J20" i="39" s="1"/>
  <c r="S20" i="39"/>
  <c r="R20" i="39"/>
  <c r="Q20" i="39"/>
  <c r="O20" i="39"/>
  <c r="N20" i="39"/>
  <c r="M20" i="39"/>
  <c r="T19" i="39"/>
  <c r="J19" i="39" s="1"/>
  <c r="S19" i="39"/>
  <c r="R19" i="39"/>
  <c r="Q19" i="39"/>
  <c r="O19" i="39"/>
  <c r="N19" i="39"/>
  <c r="M19" i="39"/>
  <c r="T18" i="39"/>
  <c r="J18" i="39" s="1"/>
  <c r="S18" i="39"/>
  <c r="R18" i="39"/>
  <c r="Q18" i="39"/>
  <c r="O18" i="39"/>
  <c r="N18" i="39"/>
  <c r="M18" i="39"/>
  <c r="T17" i="39"/>
  <c r="J17" i="39" s="1"/>
  <c r="S17" i="39"/>
  <c r="R17" i="39"/>
  <c r="Q17" i="39"/>
  <c r="O17" i="39"/>
  <c r="N17" i="39"/>
  <c r="M17" i="39"/>
  <c r="T16" i="39"/>
  <c r="J16" i="39" s="1"/>
  <c r="S16" i="39"/>
  <c r="R16" i="39"/>
  <c r="Q16" i="39"/>
  <c r="O16" i="39"/>
  <c r="N16" i="39"/>
  <c r="M16" i="39"/>
  <c r="T15" i="39"/>
  <c r="J15" i="39" s="1"/>
  <c r="S15" i="39"/>
  <c r="R15" i="39"/>
  <c r="Q15" i="39"/>
  <c r="O15" i="39"/>
  <c r="N15" i="39"/>
  <c r="M15" i="39"/>
  <c r="T14" i="39"/>
  <c r="J14" i="39" s="1"/>
  <c r="S14" i="39"/>
  <c r="R14" i="39"/>
  <c r="Q14" i="39"/>
  <c r="O14" i="39"/>
  <c r="N14" i="39"/>
  <c r="M14" i="39"/>
  <c r="T13" i="39"/>
  <c r="J13" i="39" s="1"/>
  <c r="S13" i="39"/>
  <c r="R13" i="39"/>
  <c r="Q13" i="39"/>
  <c r="O13" i="39"/>
  <c r="N13" i="39"/>
  <c r="M13" i="39"/>
  <c r="T12" i="39"/>
  <c r="J12" i="39" s="1"/>
  <c r="S12" i="39"/>
  <c r="R12" i="39"/>
  <c r="Q12" i="39"/>
  <c r="O12" i="39"/>
  <c r="N12" i="39"/>
  <c r="M12" i="39"/>
  <c r="T11" i="39"/>
  <c r="J11" i="39" s="1"/>
  <c r="S11" i="39"/>
  <c r="R11" i="39"/>
  <c r="Q11" i="39"/>
  <c r="O11" i="39"/>
  <c r="N11" i="39"/>
  <c r="M11" i="39"/>
  <c r="T10" i="39"/>
  <c r="J10" i="39" s="1"/>
  <c r="S10" i="39"/>
  <c r="R10" i="39"/>
  <c r="Q10" i="39"/>
  <c r="O10" i="39"/>
  <c r="N10" i="39"/>
  <c r="M10" i="39"/>
  <c r="T9" i="39"/>
  <c r="J9" i="39" s="1"/>
  <c r="S9" i="39"/>
  <c r="R9" i="39"/>
  <c r="Q9" i="39"/>
  <c r="O9" i="39"/>
  <c r="N9" i="39"/>
  <c r="M9" i="39"/>
  <c r="T8" i="39"/>
  <c r="J8" i="39" s="1"/>
  <c r="S8" i="39"/>
  <c r="R8" i="39"/>
  <c r="Q8" i="39"/>
  <c r="O8" i="39"/>
  <c r="N8" i="39"/>
  <c r="M8" i="39"/>
  <c r="T7" i="39"/>
  <c r="J7" i="39" s="1"/>
  <c r="O7" i="39"/>
  <c r="N7" i="39"/>
  <c r="M7" i="39"/>
  <c r="T6" i="39"/>
  <c r="J6" i="39" s="1"/>
  <c r="O6" i="39"/>
  <c r="N6" i="39"/>
  <c r="M6" i="39"/>
  <c r="J3" i="39"/>
  <c r="J2" i="39"/>
  <c r="I38" i="38"/>
  <c r="M24" i="12" s="1"/>
  <c r="H38" i="38"/>
  <c r="L24" i="12" s="1"/>
  <c r="G38" i="38"/>
  <c r="K24" i="12" s="1"/>
  <c r="F38" i="38"/>
  <c r="J24" i="12" s="1"/>
  <c r="E38" i="38"/>
  <c r="D38" i="38"/>
  <c r="L37" i="38"/>
  <c r="Y24" i="12" s="1"/>
  <c r="I37" i="38"/>
  <c r="F31" i="6" s="1"/>
  <c r="E37" i="38"/>
  <c r="T24" i="12" s="1"/>
  <c r="D37" i="38"/>
  <c r="O24" i="12" s="1"/>
  <c r="R24" i="12" s="1"/>
  <c r="T36" i="38"/>
  <c r="J36" i="38" s="1"/>
  <c r="S36" i="38"/>
  <c r="R36" i="38"/>
  <c r="Q36" i="38"/>
  <c r="O36" i="38"/>
  <c r="N36" i="38"/>
  <c r="M36" i="38"/>
  <c r="T35" i="38"/>
  <c r="J35" i="38" s="1"/>
  <c r="S35" i="38"/>
  <c r="R35" i="38"/>
  <c r="Q35" i="38"/>
  <c r="O35" i="38"/>
  <c r="N35" i="38"/>
  <c r="M35" i="38"/>
  <c r="T34" i="38"/>
  <c r="J34" i="38" s="1"/>
  <c r="S34" i="38"/>
  <c r="R34" i="38"/>
  <c r="Q34" i="38"/>
  <c r="O34" i="38"/>
  <c r="N34" i="38"/>
  <c r="M34" i="38"/>
  <c r="T33" i="38"/>
  <c r="J33" i="38" s="1"/>
  <c r="S33" i="38"/>
  <c r="R33" i="38"/>
  <c r="Q33" i="38"/>
  <c r="O33" i="38"/>
  <c r="N33" i="38"/>
  <c r="M33" i="38"/>
  <c r="T32" i="38"/>
  <c r="J32" i="38" s="1"/>
  <c r="S32" i="38"/>
  <c r="R32" i="38"/>
  <c r="Q32" i="38"/>
  <c r="O32" i="38"/>
  <c r="N32" i="38"/>
  <c r="M32" i="38"/>
  <c r="T31" i="38"/>
  <c r="J31" i="38" s="1"/>
  <c r="S31" i="38"/>
  <c r="R31" i="38"/>
  <c r="Q31" i="38"/>
  <c r="O31" i="38"/>
  <c r="N31" i="38"/>
  <c r="M31" i="38"/>
  <c r="T30" i="38"/>
  <c r="J30" i="38" s="1"/>
  <c r="S30" i="38"/>
  <c r="R30" i="38"/>
  <c r="Q30" i="38"/>
  <c r="O30" i="38"/>
  <c r="N30" i="38"/>
  <c r="M30" i="38"/>
  <c r="T29" i="38"/>
  <c r="J29" i="38" s="1"/>
  <c r="S29" i="38"/>
  <c r="R29" i="38"/>
  <c r="Q29" i="38"/>
  <c r="O29" i="38"/>
  <c r="N29" i="38"/>
  <c r="M29" i="38"/>
  <c r="T28" i="38"/>
  <c r="J28" i="38" s="1"/>
  <c r="S28" i="38"/>
  <c r="R28" i="38"/>
  <c r="Q28" i="38"/>
  <c r="O28" i="38"/>
  <c r="N28" i="38"/>
  <c r="M28" i="38"/>
  <c r="T27" i="38"/>
  <c r="J27" i="38" s="1"/>
  <c r="S27" i="38"/>
  <c r="R27" i="38"/>
  <c r="Q27" i="38"/>
  <c r="O27" i="38"/>
  <c r="N27" i="38"/>
  <c r="M27" i="38"/>
  <c r="T26" i="38"/>
  <c r="J26" i="38"/>
  <c r="S26" i="38"/>
  <c r="R26" i="38"/>
  <c r="Q26" i="38"/>
  <c r="O26" i="38"/>
  <c r="N26" i="38"/>
  <c r="M26" i="38"/>
  <c r="T25" i="38"/>
  <c r="J25" i="38"/>
  <c r="S25" i="38"/>
  <c r="R25" i="38"/>
  <c r="Q25" i="38"/>
  <c r="O25" i="38"/>
  <c r="N25" i="38"/>
  <c r="M25" i="38"/>
  <c r="T24" i="38"/>
  <c r="J24" i="38" s="1"/>
  <c r="S24" i="38"/>
  <c r="R24" i="38"/>
  <c r="Q24" i="38"/>
  <c r="O24" i="38"/>
  <c r="N24" i="38"/>
  <c r="M24" i="38"/>
  <c r="T23" i="38"/>
  <c r="J23" i="38" s="1"/>
  <c r="S23" i="38"/>
  <c r="R23" i="38"/>
  <c r="Q23" i="38"/>
  <c r="O23" i="38"/>
  <c r="N23" i="38"/>
  <c r="M23" i="38"/>
  <c r="T22" i="38"/>
  <c r="J22" i="38" s="1"/>
  <c r="S22" i="38"/>
  <c r="R22" i="38"/>
  <c r="Q22" i="38"/>
  <c r="O22" i="38"/>
  <c r="N22" i="38"/>
  <c r="M22" i="38"/>
  <c r="T21" i="38"/>
  <c r="J21" i="38" s="1"/>
  <c r="S21" i="38"/>
  <c r="R21" i="38"/>
  <c r="Q21" i="38"/>
  <c r="O21" i="38"/>
  <c r="N21" i="38"/>
  <c r="M21" i="38"/>
  <c r="T20" i="38"/>
  <c r="J20" i="38" s="1"/>
  <c r="S20" i="38"/>
  <c r="R20" i="38"/>
  <c r="Q20" i="38"/>
  <c r="O20" i="38"/>
  <c r="N20" i="38"/>
  <c r="M20" i="38"/>
  <c r="T19" i="38"/>
  <c r="J19" i="38" s="1"/>
  <c r="S19" i="38"/>
  <c r="R19" i="38"/>
  <c r="Q19" i="38"/>
  <c r="O19" i="38"/>
  <c r="N19" i="38"/>
  <c r="M19" i="38"/>
  <c r="T18" i="38"/>
  <c r="J18" i="38" s="1"/>
  <c r="S18" i="38"/>
  <c r="R18" i="38"/>
  <c r="Q18" i="38"/>
  <c r="O18" i="38"/>
  <c r="N18" i="38"/>
  <c r="M18" i="38"/>
  <c r="T17" i="38"/>
  <c r="J17" i="38" s="1"/>
  <c r="S17" i="38"/>
  <c r="R17" i="38"/>
  <c r="Q17" i="38"/>
  <c r="O17" i="38"/>
  <c r="N17" i="38"/>
  <c r="M17" i="38"/>
  <c r="T16" i="38"/>
  <c r="J16" i="38" s="1"/>
  <c r="S16" i="38"/>
  <c r="R16" i="38"/>
  <c r="Q16" i="38"/>
  <c r="O16" i="38"/>
  <c r="N16" i="38"/>
  <c r="M16" i="38"/>
  <c r="T15" i="38"/>
  <c r="J15" i="38" s="1"/>
  <c r="S15" i="38"/>
  <c r="R15" i="38"/>
  <c r="Q15" i="38"/>
  <c r="O15" i="38"/>
  <c r="N15" i="38"/>
  <c r="M15" i="38"/>
  <c r="T14" i="38"/>
  <c r="J14" i="38"/>
  <c r="S14" i="38"/>
  <c r="R14" i="38"/>
  <c r="Q14" i="38"/>
  <c r="O14" i="38"/>
  <c r="N14" i="38"/>
  <c r="M14" i="38"/>
  <c r="T13" i="38"/>
  <c r="J13" i="38" s="1"/>
  <c r="S13" i="38"/>
  <c r="R13" i="38"/>
  <c r="Q13" i="38"/>
  <c r="O13" i="38"/>
  <c r="N13" i="38"/>
  <c r="M13" i="38"/>
  <c r="T12" i="38"/>
  <c r="J12" i="38" s="1"/>
  <c r="S12" i="38"/>
  <c r="R12" i="38"/>
  <c r="Q12" i="38"/>
  <c r="O12" i="38"/>
  <c r="N12" i="38"/>
  <c r="M12" i="38"/>
  <c r="T11" i="38"/>
  <c r="J11" i="38" s="1"/>
  <c r="S11" i="38"/>
  <c r="R11" i="38"/>
  <c r="Q11" i="38"/>
  <c r="O11" i="38"/>
  <c r="N11" i="38"/>
  <c r="M11" i="38"/>
  <c r="T10" i="38"/>
  <c r="J10" i="38" s="1"/>
  <c r="S10" i="38"/>
  <c r="R10" i="38"/>
  <c r="Q10" i="38"/>
  <c r="O10" i="38"/>
  <c r="N10" i="38"/>
  <c r="M10" i="38"/>
  <c r="T9" i="38"/>
  <c r="J9" i="38" s="1"/>
  <c r="S9" i="38"/>
  <c r="R9" i="38"/>
  <c r="Q9" i="38"/>
  <c r="O9" i="38"/>
  <c r="N9" i="38"/>
  <c r="M9" i="38"/>
  <c r="T8" i="38"/>
  <c r="J8" i="38" s="1"/>
  <c r="S8" i="38"/>
  <c r="R8" i="38"/>
  <c r="Q8" i="38"/>
  <c r="O8" i="38"/>
  <c r="N8" i="38"/>
  <c r="M8" i="38"/>
  <c r="T7" i="38"/>
  <c r="J7" i="38" s="1"/>
  <c r="O7" i="38"/>
  <c r="N7" i="38"/>
  <c r="M7" i="38"/>
  <c r="T6" i="38"/>
  <c r="J6" i="38"/>
  <c r="O6" i="38"/>
  <c r="N6" i="38"/>
  <c r="M6" i="38"/>
  <c r="J3" i="38"/>
  <c r="J2" i="38"/>
  <c r="I38" i="37"/>
  <c r="M23" i="12" s="1"/>
  <c r="H38" i="37"/>
  <c r="L23" i="12" s="1"/>
  <c r="G38" i="37"/>
  <c r="K23" i="12" s="1"/>
  <c r="F38" i="37"/>
  <c r="J23" i="12" s="1"/>
  <c r="E38" i="37"/>
  <c r="I23" i="12" s="1"/>
  <c r="D38" i="37"/>
  <c r="D23" i="12" s="1"/>
  <c r="G23" i="12" s="1"/>
  <c r="L37" i="37"/>
  <c r="Y23" i="12" s="1"/>
  <c r="I37" i="37"/>
  <c r="X23" i="12" s="1"/>
  <c r="E37" i="37"/>
  <c r="T23" i="12" s="1"/>
  <c r="D37" i="37"/>
  <c r="O23" i="12" s="1"/>
  <c r="R23" i="12" s="1"/>
  <c r="T36" i="37"/>
  <c r="S36" i="37"/>
  <c r="R36" i="37"/>
  <c r="Q36" i="37"/>
  <c r="O36" i="37"/>
  <c r="N36" i="37"/>
  <c r="M36" i="37"/>
  <c r="J36" i="37"/>
  <c r="T35" i="37"/>
  <c r="J35" i="37"/>
  <c r="S35" i="37"/>
  <c r="R35" i="37"/>
  <c r="Q35" i="37"/>
  <c r="O35" i="37"/>
  <c r="N35" i="37"/>
  <c r="M35" i="37"/>
  <c r="T34" i="37"/>
  <c r="J34" i="37"/>
  <c r="S34" i="37"/>
  <c r="R34" i="37"/>
  <c r="Q34" i="37"/>
  <c r="O34" i="37"/>
  <c r="N34" i="37"/>
  <c r="M34" i="37"/>
  <c r="T33" i="37"/>
  <c r="J33" i="37"/>
  <c r="S33" i="37"/>
  <c r="R33" i="37"/>
  <c r="Q33" i="37"/>
  <c r="O33" i="37"/>
  <c r="N33" i="37"/>
  <c r="M33" i="37"/>
  <c r="T32" i="37"/>
  <c r="S32" i="37"/>
  <c r="R32" i="37"/>
  <c r="Q32" i="37"/>
  <c r="O32" i="37"/>
  <c r="N32" i="37"/>
  <c r="M32" i="37"/>
  <c r="J32" i="37"/>
  <c r="T31" i="37"/>
  <c r="S31" i="37"/>
  <c r="R31" i="37"/>
  <c r="Q31" i="37"/>
  <c r="O31" i="37"/>
  <c r="N31" i="37"/>
  <c r="M31" i="37"/>
  <c r="J31" i="37"/>
  <c r="T30" i="37"/>
  <c r="S30" i="37"/>
  <c r="R30" i="37"/>
  <c r="Q30" i="37"/>
  <c r="O30" i="37"/>
  <c r="N30" i="37"/>
  <c r="M30" i="37"/>
  <c r="J30" i="37"/>
  <c r="T29" i="37"/>
  <c r="S29" i="37"/>
  <c r="R29" i="37"/>
  <c r="Q29" i="37"/>
  <c r="O29" i="37"/>
  <c r="N29" i="37"/>
  <c r="M29" i="37"/>
  <c r="J29" i="37"/>
  <c r="T28" i="37"/>
  <c r="S28" i="37"/>
  <c r="R28" i="37"/>
  <c r="Q28" i="37"/>
  <c r="O28" i="37"/>
  <c r="N28" i="37"/>
  <c r="M28" i="37"/>
  <c r="J28" i="37"/>
  <c r="T27" i="37"/>
  <c r="S27" i="37"/>
  <c r="R27" i="37"/>
  <c r="Q27" i="37"/>
  <c r="O27" i="37"/>
  <c r="N27" i="37"/>
  <c r="M27" i="37"/>
  <c r="J27" i="37"/>
  <c r="T26" i="37"/>
  <c r="S26" i="37"/>
  <c r="R26" i="37"/>
  <c r="Q26" i="37"/>
  <c r="O26" i="37"/>
  <c r="N26" i="37"/>
  <c r="M26" i="37"/>
  <c r="J26" i="37"/>
  <c r="T25" i="37"/>
  <c r="S25" i="37"/>
  <c r="R25" i="37"/>
  <c r="Q25" i="37"/>
  <c r="O25" i="37"/>
  <c r="N25" i="37"/>
  <c r="M25" i="37"/>
  <c r="J25" i="37"/>
  <c r="T24" i="37"/>
  <c r="S24" i="37"/>
  <c r="R24" i="37"/>
  <c r="Q24" i="37"/>
  <c r="O24" i="37"/>
  <c r="N24" i="37"/>
  <c r="M24" i="37"/>
  <c r="J24" i="37"/>
  <c r="T23" i="37"/>
  <c r="S23" i="37"/>
  <c r="R23" i="37"/>
  <c r="Q23" i="37"/>
  <c r="O23" i="37"/>
  <c r="N23" i="37"/>
  <c r="M23" i="37"/>
  <c r="J23" i="37"/>
  <c r="T22" i="37"/>
  <c r="S22" i="37"/>
  <c r="R22" i="37"/>
  <c r="Q22" i="37"/>
  <c r="O22" i="37"/>
  <c r="N22" i="37"/>
  <c r="M22" i="37"/>
  <c r="J22" i="37"/>
  <c r="T21" i="37"/>
  <c r="J21" i="37"/>
  <c r="S21" i="37"/>
  <c r="R21" i="37"/>
  <c r="Q21" i="37"/>
  <c r="O21" i="37"/>
  <c r="N21" i="37"/>
  <c r="M21" i="37"/>
  <c r="T20" i="37"/>
  <c r="J20" i="37" s="1"/>
  <c r="S20" i="37"/>
  <c r="R20" i="37"/>
  <c r="Q20" i="37"/>
  <c r="O20" i="37"/>
  <c r="N20" i="37"/>
  <c r="M20" i="37"/>
  <c r="T19" i="37"/>
  <c r="J19" i="37" s="1"/>
  <c r="S19" i="37"/>
  <c r="R19" i="37"/>
  <c r="Q19" i="37"/>
  <c r="O19" i="37"/>
  <c r="N19" i="37"/>
  <c r="M19" i="37"/>
  <c r="T18" i="37"/>
  <c r="J18" i="37" s="1"/>
  <c r="S18" i="37"/>
  <c r="R18" i="37"/>
  <c r="Q18" i="37"/>
  <c r="O18" i="37"/>
  <c r="N18" i="37"/>
  <c r="M18" i="37"/>
  <c r="T17" i="37"/>
  <c r="J17" i="37" s="1"/>
  <c r="S17" i="37"/>
  <c r="R17" i="37"/>
  <c r="Q17" i="37"/>
  <c r="O17" i="37"/>
  <c r="N17" i="37"/>
  <c r="M17" i="37"/>
  <c r="T16" i="37"/>
  <c r="J16" i="37" s="1"/>
  <c r="S16" i="37"/>
  <c r="R16" i="37"/>
  <c r="Q16" i="37"/>
  <c r="O16" i="37"/>
  <c r="N16" i="37"/>
  <c r="M16" i="37"/>
  <c r="T15" i="37"/>
  <c r="J15" i="37" s="1"/>
  <c r="S15" i="37"/>
  <c r="R15" i="37"/>
  <c r="Q15" i="37"/>
  <c r="O15" i="37"/>
  <c r="N15" i="37"/>
  <c r="M15" i="37"/>
  <c r="T14" i="37"/>
  <c r="J14" i="37" s="1"/>
  <c r="S14" i="37"/>
  <c r="R14" i="37"/>
  <c r="Q14" i="37"/>
  <c r="O14" i="37"/>
  <c r="N14" i="37"/>
  <c r="M14" i="37"/>
  <c r="T13" i="37"/>
  <c r="J13" i="37" s="1"/>
  <c r="S13" i="37"/>
  <c r="R13" i="37"/>
  <c r="Q13" i="37"/>
  <c r="O13" i="37"/>
  <c r="N13" i="37"/>
  <c r="M13" i="37"/>
  <c r="T12" i="37"/>
  <c r="J12" i="37" s="1"/>
  <c r="S12" i="37"/>
  <c r="R12" i="37"/>
  <c r="Q12" i="37"/>
  <c r="O12" i="37"/>
  <c r="N12" i="37"/>
  <c r="M12" i="37"/>
  <c r="T11" i="37"/>
  <c r="J11" i="37" s="1"/>
  <c r="S11" i="37"/>
  <c r="R11" i="37"/>
  <c r="Q11" i="37"/>
  <c r="O11" i="37"/>
  <c r="N11" i="37"/>
  <c r="M11" i="37"/>
  <c r="T10" i="37"/>
  <c r="J10" i="37" s="1"/>
  <c r="S10" i="37"/>
  <c r="R10" i="37"/>
  <c r="Q10" i="37"/>
  <c r="O10" i="37"/>
  <c r="N10" i="37"/>
  <c r="M10" i="37"/>
  <c r="T9" i="37"/>
  <c r="J9" i="37" s="1"/>
  <c r="S9" i="37"/>
  <c r="R9" i="37"/>
  <c r="Q9" i="37"/>
  <c r="O9" i="37"/>
  <c r="N9" i="37"/>
  <c r="M9" i="37"/>
  <c r="T8" i="37"/>
  <c r="J8" i="37" s="1"/>
  <c r="S8" i="37"/>
  <c r="R8" i="37"/>
  <c r="Q8" i="37"/>
  <c r="O8" i="37"/>
  <c r="N8" i="37"/>
  <c r="M8" i="37"/>
  <c r="T7" i="37"/>
  <c r="J7" i="37" s="1"/>
  <c r="O7" i="37"/>
  <c r="N7" i="37"/>
  <c r="M7" i="37"/>
  <c r="T6" i="37"/>
  <c r="J6" i="37" s="1"/>
  <c r="O6" i="37"/>
  <c r="N6" i="37"/>
  <c r="M6" i="37"/>
  <c r="J3" i="37"/>
  <c r="J2" i="37"/>
  <c r="I38" i="36"/>
  <c r="M22" i="12" s="1"/>
  <c r="H38" i="36"/>
  <c r="L22" i="12" s="1"/>
  <c r="G38" i="36"/>
  <c r="K22" i="12" s="1"/>
  <c r="F38" i="36"/>
  <c r="J22" i="12" s="1"/>
  <c r="E38" i="36"/>
  <c r="I22" i="12" s="1"/>
  <c r="D38" i="36"/>
  <c r="D22" i="12" s="1"/>
  <c r="L37" i="36"/>
  <c r="Y22" i="12" s="1"/>
  <c r="I37" i="36"/>
  <c r="F29" i="6" s="1"/>
  <c r="E37" i="36"/>
  <c r="T22" i="12" s="1"/>
  <c r="D37" i="36"/>
  <c r="O22" i="12" s="1"/>
  <c r="R22" i="12" s="1"/>
  <c r="T36" i="36"/>
  <c r="J36" i="36" s="1"/>
  <c r="S36" i="36"/>
  <c r="R36" i="36"/>
  <c r="Q36" i="36"/>
  <c r="O36" i="36"/>
  <c r="N36" i="36"/>
  <c r="M36" i="36"/>
  <c r="T35" i="36"/>
  <c r="J35" i="36" s="1"/>
  <c r="S35" i="36"/>
  <c r="R35" i="36"/>
  <c r="Q35" i="36"/>
  <c r="O35" i="36"/>
  <c r="N35" i="36"/>
  <c r="M35" i="36"/>
  <c r="T34" i="36"/>
  <c r="J34" i="36"/>
  <c r="S34" i="36"/>
  <c r="R34" i="36"/>
  <c r="Q34" i="36"/>
  <c r="O34" i="36"/>
  <c r="N34" i="36"/>
  <c r="M34" i="36"/>
  <c r="T33" i="36"/>
  <c r="J33" i="36" s="1"/>
  <c r="S33" i="36"/>
  <c r="R33" i="36"/>
  <c r="Q33" i="36"/>
  <c r="O33" i="36"/>
  <c r="N33" i="36"/>
  <c r="M33" i="36"/>
  <c r="T32" i="36"/>
  <c r="J32" i="36" s="1"/>
  <c r="S32" i="36"/>
  <c r="R32" i="36"/>
  <c r="Q32" i="36"/>
  <c r="O32" i="36"/>
  <c r="N32" i="36"/>
  <c r="M32" i="36"/>
  <c r="T31" i="36"/>
  <c r="J31" i="36" s="1"/>
  <c r="S31" i="36"/>
  <c r="R31" i="36"/>
  <c r="Q31" i="36"/>
  <c r="O31" i="36"/>
  <c r="N31" i="36"/>
  <c r="M31" i="36"/>
  <c r="T30" i="36"/>
  <c r="J30" i="36" s="1"/>
  <c r="S30" i="36"/>
  <c r="R30" i="36"/>
  <c r="Q30" i="36"/>
  <c r="O30" i="36"/>
  <c r="N30" i="36"/>
  <c r="M30" i="36"/>
  <c r="T29" i="36"/>
  <c r="J29" i="36" s="1"/>
  <c r="S29" i="36"/>
  <c r="R29" i="36"/>
  <c r="Q29" i="36"/>
  <c r="O29" i="36"/>
  <c r="N29" i="36"/>
  <c r="M29" i="36"/>
  <c r="T28" i="36"/>
  <c r="J28" i="36" s="1"/>
  <c r="S28" i="36"/>
  <c r="R28" i="36"/>
  <c r="Q28" i="36"/>
  <c r="O28" i="36"/>
  <c r="N28" i="36"/>
  <c r="M28" i="36"/>
  <c r="T27" i="36"/>
  <c r="J27" i="36" s="1"/>
  <c r="S27" i="36"/>
  <c r="R27" i="36"/>
  <c r="Q27" i="36"/>
  <c r="O27" i="36"/>
  <c r="N27" i="36"/>
  <c r="M27" i="36"/>
  <c r="T26" i="36"/>
  <c r="J26" i="36" s="1"/>
  <c r="S26" i="36"/>
  <c r="R26" i="36"/>
  <c r="Q26" i="36"/>
  <c r="O26" i="36"/>
  <c r="N26" i="36"/>
  <c r="M26" i="36"/>
  <c r="T25" i="36"/>
  <c r="J25" i="36" s="1"/>
  <c r="S25" i="36"/>
  <c r="R25" i="36"/>
  <c r="Q25" i="36"/>
  <c r="O25" i="36"/>
  <c r="N25" i="36"/>
  <c r="M25" i="36"/>
  <c r="T24" i="36"/>
  <c r="J24" i="36" s="1"/>
  <c r="S24" i="36"/>
  <c r="R24" i="36"/>
  <c r="Q24" i="36"/>
  <c r="O24" i="36"/>
  <c r="N24" i="36"/>
  <c r="M24" i="36"/>
  <c r="T23" i="36"/>
  <c r="J23" i="36" s="1"/>
  <c r="S23" i="36"/>
  <c r="R23" i="36"/>
  <c r="Q23" i="36"/>
  <c r="O23" i="36"/>
  <c r="N23" i="36"/>
  <c r="M23" i="36"/>
  <c r="T22" i="36"/>
  <c r="J22" i="36" s="1"/>
  <c r="S22" i="36"/>
  <c r="R22" i="36"/>
  <c r="Q22" i="36"/>
  <c r="O22" i="36"/>
  <c r="N22" i="36"/>
  <c r="M22" i="36"/>
  <c r="T21" i="36"/>
  <c r="J21" i="36" s="1"/>
  <c r="S21" i="36"/>
  <c r="R21" i="36"/>
  <c r="Q21" i="36"/>
  <c r="O21" i="36"/>
  <c r="N21" i="36"/>
  <c r="M21" i="36"/>
  <c r="T20" i="36"/>
  <c r="J20" i="36" s="1"/>
  <c r="S20" i="36"/>
  <c r="R20" i="36"/>
  <c r="Q20" i="36"/>
  <c r="O20" i="36"/>
  <c r="N20" i="36"/>
  <c r="M20" i="36"/>
  <c r="T19" i="36"/>
  <c r="J19" i="36" s="1"/>
  <c r="S19" i="36"/>
  <c r="R19" i="36"/>
  <c r="Q19" i="36"/>
  <c r="O19" i="36"/>
  <c r="N19" i="36"/>
  <c r="M19" i="36"/>
  <c r="T18" i="36"/>
  <c r="J18" i="36" s="1"/>
  <c r="S18" i="36"/>
  <c r="R18" i="36"/>
  <c r="Q18" i="36"/>
  <c r="O18" i="36"/>
  <c r="N18" i="36"/>
  <c r="M18" i="36"/>
  <c r="T17" i="36"/>
  <c r="J17" i="36" s="1"/>
  <c r="S17" i="36"/>
  <c r="R17" i="36"/>
  <c r="Q17" i="36"/>
  <c r="O17" i="36"/>
  <c r="N17" i="36"/>
  <c r="M17" i="36"/>
  <c r="T16" i="36"/>
  <c r="J16" i="36" s="1"/>
  <c r="S16" i="36"/>
  <c r="R16" i="36"/>
  <c r="Q16" i="36"/>
  <c r="O16" i="36"/>
  <c r="N16" i="36"/>
  <c r="M16" i="36"/>
  <c r="T15" i="36"/>
  <c r="J15" i="36" s="1"/>
  <c r="S15" i="36"/>
  <c r="R15" i="36"/>
  <c r="Q15" i="36"/>
  <c r="O15" i="36"/>
  <c r="N15" i="36"/>
  <c r="M15" i="36"/>
  <c r="T14" i="36"/>
  <c r="J14" i="36" s="1"/>
  <c r="S14" i="36"/>
  <c r="R14" i="36"/>
  <c r="Q14" i="36"/>
  <c r="O14" i="36"/>
  <c r="N14" i="36"/>
  <c r="M14" i="36"/>
  <c r="T13" i="36"/>
  <c r="J13" i="36" s="1"/>
  <c r="S13" i="36"/>
  <c r="R13" i="36"/>
  <c r="Q13" i="36"/>
  <c r="O13" i="36"/>
  <c r="N13" i="36"/>
  <c r="M13" i="36"/>
  <c r="T12" i="36"/>
  <c r="J12" i="36" s="1"/>
  <c r="S12" i="36"/>
  <c r="R12" i="36"/>
  <c r="Q12" i="36"/>
  <c r="O12" i="36"/>
  <c r="N12" i="36"/>
  <c r="M12" i="36"/>
  <c r="T11" i="36"/>
  <c r="J11" i="36" s="1"/>
  <c r="S11" i="36"/>
  <c r="R11" i="36"/>
  <c r="Q11" i="36"/>
  <c r="O11" i="36"/>
  <c r="N11" i="36"/>
  <c r="M11" i="36"/>
  <c r="T10" i="36"/>
  <c r="J10" i="36" s="1"/>
  <c r="S10" i="36"/>
  <c r="R10" i="36"/>
  <c r="Q10" i="36"/>
  <c r="O10" i="36"/>
  <c r="N10" i="36"/>
  <c r="M10" i="36"/>
  <c r="T9" i="36"/>
  <c r="J9" i="36" s="1"/>
  <c r="S9" i="36"/>
  <c r="R9" i="36"/>
  <c r="Q9" i="36"/>
  <c r="O9" i="36"/>
  <c r="N9" i="36"/>
  <c r="M9" i="36"/>
  <c r="T8" i="36"/>
  <c r="J8" i="36" s="1"/>
  <c r="S8" i="36"/>
  <c r="R8" i="36"/>
  <c r="Q8" i="36"/>
  <c r="O8" i="36"/>
  <c r="N8" i="36"/>
  <c r="M8" i="36"/>
  <c r="T7" i="36"/>
  <c r="J7" i="36" s="1"/>
  <c r="O7" i="36"/>
  <c r="N7" i="36"/>
  <c r="M7" i="36"/>
  <c r="T6" i="36"/>
  <c r="J6" i="36" s="1"/>
  <c r="O6" i="36"/>
  <c r="N6" i="36"/>
  <c r="M6" i="36"/>
  <c r="J3" i="36"/>
  <c r="J2" i="36"/>
  <c r="I38" i="35"/>
  <c r="M21" i="12"/>
  <c r="H38" i="35"/>
  <c r="L21" i="12" s="1"/>
  <c r="G38" i="35"/>
  <c r="K21" i="12" s="1"/>
  <c r="F38" i="35"/>
  <c r="J21" i="12" s="1"/>
  <c r="E38" i="35"/>
  <c r="D38" i="35"/>
  <c r="L37" i="35"/>
  <c r="Y21" i="12" s="1"/>
  <c r="I37" i="35"/>
  <c r="X21" i="12" s="1"/>
  <c r="E37" i="35"/>
  <c r="T21" i="12" s="1"/>
  <c r="D37" i="35"/>
  <c r="T36" i="35"/>
  <c r="J36" i="35" s="1"/>
  <c r="S36" i="35"/>
  <c r="R36" i="35"/>
  <c r="Q36" i="35"/>
  <c r="O36" i="35"/>
  <c r="N36" i="35"/>
  <c r="M36" i="35"/>
  <c r="T35" i="35"/>
  <c r="J35" i="35" s="1"/>
  <c r="S35" i="35"/>
  <c r="R35" i="35"/>
  <c r="Q35" i="35"/>
  <c r="O35" i="35"/>
  <c r="N35" i="35"/>
  <c r="M35" i="35"/>
  <c r="T34" i="35"/>
  <c r="J34" i="35" s="1"/>
  <c r="S34" i="35"/>
  <c r="R34" i="35"/>
  <c r="Q34" i="35"/>
  <c r="O34" i="35"/>
  <c r="N34" i="35"/>
  <c r="M34" i="35"/>
  <c r="T33" i="35"/>
  <c r="J33" i="35" s="1"/>
  <c r="S33" i="35"/>
  <c r="R33" i="35"/>
  <c r="Q33" i="35"/>
  <c r="O33" i="35"/>
  <c r="N33" i="35"/>
  <c r="M33" i="35"/>
  <c r="T32" i="35"/>
  <c r="J32" i="35" s="1"/>
  <c r="S32" i="35"/>
  <c r="R32" i="35"/>
  <c r="Q32" i="35"/>
  <c r="O32" i="35"/>
  <c r="N32" i="35"/>
  <c r="M32" i="35"/>
  <c r="T31" i="35"/>
  <c r="J31" i="35" s="1"/>
  <c r="S31" i="35"/>
  <c r="R31" i="35"/>
  <c r="Q31" i="35"/>
  <c r="O31" i="35"/>
  <c r="N31" i="35"/>
  <c r="M31" i="35"/>
  <c r="T30" i="35"/>
  <c r="J30" i="35" s="1"/>
  <c r="S30" i="35"/>
  <c r="R30" i="35"/>
  <c r="Q30" i="35"/>
  <c r="O30" i="35"/>
  <c r="N30" i="35"/>
  <c r="M30" i="35"/>
  <c r="T29" i="35"/>
  <c r="J29" i="35" s="1"/>
  <c r="S29" i="35"/>
  <c r="R29" i="35"/>
  <c r="Q29" i="35"/>
  <c r="O29" i="35"/>
  <c r="N29" i="35"/>
  <c r="M29" i="35"/>
  <c r="T28" i="35"/>
  <c r="J28" i="35" s="1"/>
  <c r="S28" i="35"/>
  <c r="R28" i="35"/>
  <c r="Q28" i="35"/>
  <c r="O28" i="35"/>
  <c r="N28" i="35"/>
  <c r="M28" i="35"/>
  <c r="T27" i="35"/>
  <c r="J27" i="35" s="1"/>
  <c r="S27" i="35"/>
  <c r="R27" i="35"/>
  <c r="Q27" i="35"/>
  <c r="O27" i="35"/>
  <c r="N27" i="35"/>
  <c r="M27" i="35"/>
  <c r="T26" i="35"/>
  <c r="J26" i="35" s="1"/>
  <c r="S26" i="35"/>
  <c r="R26" i="35"/>
  <c r="Q26" i="35"/>
  <c r="O26" i="35"/>
  <c r="N26" i="35"/>
  <c r="M26" i="35"/>
  <c r="T25" i="35"/>
  <c r="J25" i="35" s="1"/>
  <c r="S25" i="35"/>
  <c r="R25" i="35"/>
  <c r="Q25" i="35"/>
  <c r="O25" i="35"/>
  <c r="N25" i="35"/>
  <c r="M25" i="35"/>
  <c r="T24" i="35"/>
  <c r="J24" i="35" s="1"/>
  <c r="S24" i="35"/>
  <c r="R24" i="35"/>
  <c r="Q24" i="35"/>
  <c r="O24" i="35"/>
  <c r="N24" i="35"/>
  <c r="M24" i="35"/>
  <c r="T23" i="35"/>
  <c r="J23" i="35" s="1"/>
  <c r="S23" i="35"/>
  <c r="R23" i="35"/>
  <c r="Q23" i="35"/>
  <c r="O23" i="35"/>
  <c r="N23" i="35"/>
  <c r="M23" i="35"/>
  <c r="T22" i="35"/>
  <c r="J22" i="35" s="1"/>
  <c r="S22" i="35"/>
  <c r="R22" i="35"/>
  <c r="Q22" i="35"/>
  <c r="O22" i="35"/>
  <c r="N22" i="35"/>
  <c r="M22" i="35"/>
  <c r="T21" i="35"/>
  <c r="S21" i="35"/>
  <c r="R21" i="35"/>
  <c r="Q21" i="35"/>
  <c r="O21" i="35"/>
  <c r="N21" i="35"/>
  <c r="M21" i="35"/>
  <c r="J21" i="35"/>
  <c r="T20" i="35"/>
  <c r="S20" i="35"/>
  <c r="R20" i="35"/>
  <c r="Q20" i="35"/>
  <c r="O20" i="35"/>
  <c r="N20" i="35"/>
  <c r="M20" i="35"/>
  <c r="J20" i="35"/>
  <c r="T19" i="35"/>
  <c r="S19" i="35"/>
  <c r="R19" i="35"/>
  <c r="Q19" i="35"/>
  <c r="O19" i="35"/>
  <c r="N19" i="35"/>
  <c r="M19" i="35"/>
  <c r="J19" i="35"/>
  <c r="T18" i="35"/>
  <c r="J18" i="35" s="1"/>
  <c r="S18" i="35"/>
  <c r="R18" i="35"/>
  <c r="Q18" i="35"/>
  <c r="O18" i="35"/>
  <c r="N18" i="35"/>
  <c r="M18" i="35"/>
  <c r="T17" i="35"/>
  <c r="J17" i="35" s="1"/>
  <c r="S17" i="35"/>
  <c r="R17" i="35"/>
  <c r="Q17" i="35"/>
  <c r="O17" i="35"/>
  <c r="N17" i="35"/>
  <c r="M17" i="35"/>
  <c r="T16" i="35"/>
  <c r="J16" i="35" s="1"/>
  <c r="S16" i="35"/>
  <c r="R16" i="35"/>
  <c r="Q16" i="35"/>
  <c r="O16" i="35"/>
  <c r="N16" i="35"/>
  <c r="M16" i="35"/>
  <c r="T15" i="35"/>
  <c r="J15" i="35" s="1"/>
  <c r="S15" i="35"/>
  <c r="R15" i="35"/>
  <c r="Q15" i="35"/>
  <c r="O15" i="35"/>
  <c r="N15" i="35"/>
  <c r="M15" i="35"/>
  <c r="T14" i="35"/>
  <c r="J14" i="35" s="1"/>
  <c r="S14" i="35"/>
  <c r="R14" i="35"/>
  <c r="Q14" i="35"/>
  <c r="O14" i="35"/>
  <c r="N14" i="35"/>
  <c r="M14" i="35"/>
  <c r="T13" i="35"/>
  <c r="J13" i="35" s="1"/>
  <c r="S13" i="35"/>
  <c r="R13" i="35"/>
  <c r="Q13" i="35"/>
  <c r="O13" i="35"/>
  <c r="N13" i="35"/>
  <c r="M13" i="35"/>
  <c r="T12" i="35"/>
  <c r="J12" i="35" s="1"/>
  <c r="S12" i="35"/>
  <c r="R12" i="35"/>
  <c r="Q12" i="35"/>
  <c r="O12" i="35"/>
  <c r="N12" i="35"/>
  <c r="M12" i="35"/>
  <c r="T11" i="35"/>
  <c r="J11" i="35" s="1"/>
  <c r="S11" i="35"/>
  <c r="R11" i="35"/>
  <c r="Q11" i="35"/>
  <c r="O11" i="35"/>
  <c r="N11" i="35"/>
  <c r="M11" i="35"/>
  <c r="T10" i="35"/>
  <c r="J10" i="35" s="1"/>
  <c r="S10" i="35"/>
  <c r="R10" i="35"/>
  <c r="Q10" i="35"/>
  <c r="O10" i="35"/>
  <c r="N10" i="35"/>
  <c r="M10" i="35"/>
  <c r="T9" i="35"/>
  <c r="J9" i="35" s="1"/>
  <c r="S9" i="35"/>
  <c r="R9" i="35"/>
  <c r="Q9" i="35"/>
  <c r="O9" i="35"/>
  <c r="N9" i="35"/>
  <c r="M9" i="35"/>
  <c r="T8" i="35"/>
  <c r="J8" i="35" s="1"/>
  <c r="S8" i="35"/>
  <c r="R8" i="35"/>
  <c r="Q8" i="35"/>
  <c r="O8" i="35"/>
  <c r="N8" i="35"/>
  <c r="M8" i="35"/>
  <c r="T7" i="35"/>
  <c r="J7" i="35" s="1"/>
  <c r="O7" i="35"/>
  <c r="N7" i="35"/>
  <c r="M7" i="35"/>
  <c r="T6" i="35"/>
  <c r="J6" i="35" s="1"/>
  <c r="O6" i="35"/>
  <c r="N6" i="35"/>
  <c r="M6" i="35"/>
  <c r="J3" i="35"/>
  <c r="J2" i="35"/>
  <c r="I38" i="34"/>
  <c r="M20" i="12" s="1"/>
  <c r="H38" i="34"/>
  <c r="L20" i="12" s="1"/>
  <c r="G38" i="34"/>
  <c r="K20" i="12" s="1"/>
  <c r="F38" i="34"/>
  <c r="J20" i="12" s="1"/>
  <c r="E38" i="34"/>
  <c r="I20" i="12" s="1"/>
  <c r="D38" i="34"/>
  <c r="L37" i="34"/>
  <c r="Y20" i="12" s="1"/>
  <c r="I37" i="34"/>
  <c r="E37" i="34"/>
  <c r="T20" i="12" s="1"/>
  <c r="D37" i="34"/>
  <c r="O20" i="12" s="1"/>
  <c r="R20" i="12" s="1"/>
  <c r="T36" i="34"/>
  <c r="J36" i="34" s="1"/>
  <c r="S36" i="34"/>
  <c r="R36" i="34"/>
  <c r="Q36" i="34"/>
  <c r="O36" i="34"/>
  <c r="N36" i="34"/>
  <c r="M36" i="34"/>
  <c r="T35" i="34"/>
  <c r="J35" i="34" s="1"/>
  <c r="S35" i="34"/>
  <c r="R35" i="34"/>
  <c r="Q35" i="34"/>
  <c r="O35" i="34"/>
  <c r="N35" i="34"/>
  <c r="M35" i="34"/>
  <c r="T34" i="34"/>
  <c r="J34" i="34" s="1"/>
  <c r="S34" i="34"/>
  <c r="R34" i="34"/>
  <c r="Q34" i="34"/>
  <c r="O34" i="34"/>
  <c r="N34" i="34"/>
  <c r="M34" i="34"/>
  <c r="T33" i="34"/>
  <c r="J33" i="34" s="1"/>
  <c r="S33" i="34"/>
  <c r="R33" i="34"/>
  <c r="Q33" i="34"/>
  <c r="O33" i="34"/>
  <c r="N33" i="34"/>
  <c r="M33" i="34"/>
  <c r="T32" i="34"/>
  <c r="J32" i="34" s="1"/>
  <c r="S32" i="34"/>
  <c r="R32" i="34"/>
  <c r="Q32" i="34"/>
  <c r="O32" i="34"/>
  <c r="N32" i="34"/>
  <c r="M32" i="34"/>
  <c r="T31" i="34"/>
  <c r="J31" i="34" s="1"/>
  <c r="S31" i="34"/>
  <c r="R31" i="34"/>
  <c r="Q31" i="34"/>
  <c r="O31" i="34"/>
  <c r="N31" i="34"/>
  <c r="M31" i="34"/>
  <c r="T30" i="34"/>
  <c r="J30" i="34" s="1"/>
  <c r="S30" i="34"/>
  <c r="R30" i="34"/>
  <c r="Q30" i="34"/>
  <c r="O30" i="34"/>
  <c r="N30" i="34"/>
  <c r="M30" i="34"/>
  <c r="T29" i="34"/>
  <c r="J29" i="34" s="1"/>
  <c r="S29" i="34"/>
  <c r="R29" i="34"/>
  <c r="Q29" i="34"/>
  <c r="O29" i="34"/>
  <c r="N29" i="34"/>
  <c r="M29" i="34"/>
  <c r="T28" i="34"/>
  <c r="J28" i="34" s="1"/>
  <c r="S28" i="34"/>
  <c r="R28" i="34"/>
  <c r="Q28" i="34"/>
  <c r="O28" i="34"/>
  <c r="N28" i="34"/>
  <c r="M28" i="34"/>
  <c r="T27" i="34"/>
  <c r="J27" i="34" s="1"/>
  <c r="S27" i="34"/>
  <c r="R27" i="34"/>
  <c r="Q27" i="34"/>
  <c r="O27" i="34"/>
  <c r="N27" i="34"/>
  <c r="M27" i="34"/>
  <c r="T26" i="34"/>
  <c r="J26" i="34" s="1"/>
  <c r="S26" i="34"/>
  <c r="R26" i="34"/>
  <c r="Q26" i="34"/>
  <c r="O26" i="34"/>
  <c r="N26" i="34"/>
  <c r="M26" i="34"/>
  <c r="T25" i="34"/>
  <c r="J25" i="34" s="1"/>
  <c r="S25" i="34"/>
  <c r="R25" i="34"/>
  <c r="Q25" i="34"/>
  <c r="O25" i="34"/>
  <c r="N25" i="34"/>
  <c r="M25" i="34"/>
  <c r="T24" i="34"/>
  <c r="J24" i="34" s="1"/>
  <c r="S24" i="34"/>
  <c r="R24" i="34"/>
  <c r="Q24" i="34"/>
  <c r="O24" i="34"/>
  <c r="N24" i="34"/>
  <c r="M24" i="34"/>
  <c r="T23" i="34"/>
  <c r="J23" i="34" s="1"/>
  <c r="S23" i="34"/>
  <c r="R23" i="34"/>
  <c r="Q23" i="34"/>
  <c r="O23" i="34"/>
  <c r="N23" i="34"/>
  <c r="M23" i="34"/>
  <c r="T22" i="34"/>
  <c r="J22" i="34" s="1"/>
  <c r="S22" i="34"/>
  <c r="R22" i="34"/>
  <c r="Q22" i="34"/>
  <c r="O22" i="34"/>
  <c r="N22" i="34"/>
  <c r="M22" i="34"/>
  <c r="T21" i="34"/>
  <c r="J21" i="34" s="1"/>
  <c r="S21" i="34"/>
  <c r="R21" i="34"/>
  <c r="Q21" i="34"/>
  <c r="O21" i="34"/>
  <c r="N21" i="34"/>
  <c r="M21" i="34"/>
  <c r="T20" i="34"/>
  <c r="J20" i="34" s="1"/>
  <c r="S20" i="34"/>
  <c r="R20" i="34"/>
  <c r="Q20" i="34"/>
  <c r="O20" i="34"/>
  <c r="N20" i="34"/>
  <c r="M20" i="34"/>
  <c r="T19" i="34"/>
  <c r="J19" i="34" s="1"/>
  <c r="S19" i="34"/>
  <c r="R19" i="34"/>
  <c r="Q19" i="34"/>
  <c r="O19" i="34"/>
  <c r="N19" i="34"/>
  <c r="M19" i="34"/>
  <c r="T18" i="34"/>
  <c r="J18" i="34" s="1"/>
  <c r="S18" i="34"/>
  <c r="R18" i="34"/>
  <c r="Q18" i="34"/>
  <c r="O18" i="34"/>
  <c r="N18" i="34"/>
  <c r="M18" i="34"/>
  <c r="T17" i="34"/>
  <c r="J17" i="34" s="1"/>
  <c r="S17" i="34"/>
  <c r="R17" i="34"/>
  <c r="Q17" i="34"/>
  <c r="O17" i="34"/>
  <c r="N17" i="34"/>
  <c r="M17" i="34"/>
  <c r="T16" i="34"/>
  <c r="J16" i="34" s="1"/>
  <c r="S16" i="34"/>
  <c r="R16" i="34"/>
  <c r="Q16" i="34"/>
  <c r="O16" i="34"/>
  <c r="N16" i="34"/>
  <c r="M16" i="34"/>
  <c r="T15" i="34"/>
  <c r="J15" i="34" s="1"/>
  <c r="S15" i="34"/>
  <c r="R15" i="34"/>
  <c r="Q15" i="34"/>
  <c r="O15" i="34"/>
  <c r="N15" i="34"/>
  <c r="M15" i="34"/>
  <c r="T14" i="34"/>
  <c r="J14" i="34" s="1"/>
  <c r="S14" i="34"/>
  <c r="R14" i="34"/>
  <c r="Q14" i="34"/>
  <c r="O14" i="34"/>
  <c r="N14" i="34"/>
  <c r="M14" i="34"/>
  <c r="T13" i="34"/>
  <c r="J13" i="34" s="1"/>
  <c r="S13" i="34"/>
  <c r="R13" i="34"/>
  <c r="Q13" i="34"/>
  <c r="O13" i="34"/>
  <c r="N13" i="34"/>
  <c r="M13" i="34"/>
  <c r="T12" i="34"/>
  <c r="J12" i="34" s="1"/>
  <c r="S12" i="34"/>
  <c r="R12" i="34"/>
  <c r="Q12" i="34"/>
  <c r="O12" i="34"/>
  <c r="N12" i="34"/>
  <c r="M12" i="34"/>
  <c r="T11" i="34"/>
  <c r="J11" i="34" s="1"/>
  <c r="S11" i="34"/>
  <c r="R11" i="34"/>
  <c r="Q11" i="34"/>
  <c r="O11" i="34"/>
  <c r="N11" i="34"/>
  <c r="M11" i="34"/>
  <c r="T10" i="34"/>
  <c r="J10" i="34" s="1"/>
  <c r="S10" i="34"/>
  <c r="R10" i="34"/>
  <c r="Q10" i="34"/>
  <c r="O10" i="34"/>
  <c r="N10" i="34"/>
  <c r="M10" i="34"/>
  <c r="T9" i="34"/>
  <c r="J9" i="34" s="1"/>
  <c r="S9" i="34"/>
  <c r="R9" i="34"/>
  <c r="Q9" i="34"/>
  <c r="O9" i="34"/>
  <c r="N9" i="34"/>
  <c r="M9" i="34"/>
  <c r="T8" i="34"/>
  <c r="J8" i="34" s="1"/>
  <c r="S8" i="34"/>
  <c r="R8" i="34"/>
  <c r="Q8" i="34"/>
  <c r="O8" i="34"/>
  <c r="N8" i="34"/>
  <c r="M8" i="34"/>
  <c r="T7" i="34"/>
  <c r="J7" i="34" s="1"/>
  <c r="O7" i="34"/>
  <c r="N7" i="34"/>
  <c r="M7" i="34"/>
  <c r="T6" i="34"/>
  <c r="J6" i="34" s="1"/>
  <c r="O6" i="34"/>
  <c r="N6" i="34"/>
  <c r="M6" i="34"/>
  <c r="J3" i="34"/>
  <c r="J2" i="34"/>
  <c r="I38" i="33"/>
  <c r="M19" i="12" s="1"/>
  <c r="H38" i="33"/>
  <c r="L19" i="12" s="1"/>
  <c r="G38" i="33"/>
  <c r="K19" i="12" s="1"/>
  <c r="F38" i="33"/>
  <c r="J19" i="12" s="1"/>
  <c r="E38" i="33"/>
  <c r="I19" i="12" s="1"/>
  <c r="D38" i="33"/>
  <c r="L37" i="33"/>
  <c r="Y19" i="12" s="1"/>
  <c r="I37" i="33"/>
  <c r="X19" i="12" s="1"/>
  <c r="E37" i="33"/>
  <c r="T19" i="12" s="1"/>
  <c r="D37" i="33"/>
  <c r="O19" i="12" s="1"/>
  <c r="R19" i="12" s="1"/>
  <c r="T36" i="33"/>
  <c r="J36" i="33" s="1"/>
  <c r="S36" i="33"/>
  <c r="R36" i="33"/>
  <c r="Q36" i="33"/>
  <c r="O36" i="33"/>
  <c r="N36" i="33"/>
  <c r="M36" i="33"/>
  <c r="T35" i="33"/>
  <c r="J35" i="33" s="1"/>
  <c r="S35" i="33"/>
  <c r="R35" i="33"/>
  <c r="Q35" i="33"/>
  <c r="O35" i="33"/>
  <c r="N35" i="33"/>
  <c r="M35" i="33"/>
  <c r="T34" i="33"/>
  <c r="J34" i="33" s="1"/>
  <c r="S34" i="33"/>
  <c r="R34" i="33"/>
  <c r="Q34" i="33"/>
  <c r="O34" i="33"/>
  <c r="N34" i="33"/>
  <c r="M34" i="33"/>
  <c r="T33" i="33"/>
  <c r="J33" i="33" s="1"/>
  <c r="S33" i="33"/>
  <c r="R33" i="33"/>
  <c r="Q33" i="33"/>
  <c r="O33" i="33"/>
  <c r="N33" i="33"/>
  <c r="M33" i="33"/>
  <c r="T32" i="33"/>
  <c r="J32" i="33" s="1"/>
  <c r="S32" i="33"/>
  <c r="R32" i="33"/>
  <c r="Q32" i="33"/>
  <c r="O32" i="33"/>
  <c r="N32" i="33"/>
  <c r="M32" i="33"/>
  <c r="T31" i="33"/>
  <c r="J31" i="33" s="1"/>
  <c r="S31" i="33"/>
  <c r="R31" i="33"/>
  <c r="Q31" i="33"/>
  <c r="O31" i="33"/>
  <c r="N31" i="33"/>
  <c r="M31" i="33"/>
  <c r="T30" i="33"/>
  <c r="J30" i="33" s="1"/>
  <c r="S30" i="33"/>
  <c r="R30" i="33"/>
  <c r="Q30" i="33"/>
  <c r="O30" i="33"/>
  <c r="N30" i="33"/>
  <c r="M30" i="33"/>
  <c r="T29" i="33"/>
  <c r="J29" i="33" s="1"/>
  <c r="S29" i="33"/>
  <c r="R29" i="33"/>
  <c r="Q29" i="33"/>
  <c r="O29" i="33"/>
  <c r="N29" i="33"/>
  <c r="M29" i="33"/>
  <c r="T28" i="33"/>
  <c r="J28" i="33" s="1"/>
  <c r="S28" i="33"/>
  <c r="R28" i="33"/>
  <c r="Q28" i="33"/>
  <c r="O28" i="33"/>
  <c r="N28" i="33"/>
  <c r="M28" i="33"/>
  <c r="T27" i="33"/>
  <c r="J27" i="33" s="1"/>
  <c r="S27" i="33"/>
  <c r="R27" i="33"/>
  <c r="Q27" i="33"/>
  <c r="O27" i="33"/>
  <c r="N27" i="33"/>
  <c r="M27" i="33"/>
  <c r="T26" i="33"/>
  <c r="J26" i="33" s="1"/>
  <c r="S26" i="33"/>
  <c r="R26" i="33"/>
  <c r="Q26" i="33"/>
  <c r="O26" i="33"/>
  <c r="N26" i="33"/>
  <c r="M26" i="33"/>
  <c r="T25" i="33"/>
  <c r="J25" i="33" s="1"/>
  <c r="S25" i="33"/>
  <c r="R25" i="33"/>
  <c r="Q25" i="33"/>
  <c r="O25" i="33"/>
  <c r="N25" i="33"/>
  <c r="M25" i="33"/>
  <c r="T24" i="33"/>
  <c r="S24" i="33"/>
  <c r="R24" i="33"/>
  <c r="Q24" i="33"/>
  <c r="O24" i="33"/>
  <c r="N24" i="33"/>
  <c r="M24" i="33"/>
  <c r="J24" i="33"/>
  <c r="T23" i="33"/>
  <c r="S23" i="33"/>
  <c r="R23" i="33"/>
  <c r="Q23" i="33"/>
  <c r="O23" i="33"/>
  <c r="N23" i="33"/>
  <c r="M23" i="33"/>
  <c r="J23" i="33"/>
  <c r="T22" i="33"/>
  <c r="S22" i="33"/>
  <c r="R22" i="33"/>
  <c r="Q22" i="33"/>
  <c r="O22" i="33"/>
  <c r="N22" i="33"/>
  <c r="M22" i="33"/>
  <c r="J22" i="33"/>
  <c r="T21" i="33"/>
  <c r="J21" i="33" s="1"/>
  <c r="S21" i="33"/>
  <c r="R21" i="33"/>
  <c r="Q21" i="33"/>
  <c r="O21" i="33"/>
  <c r="N21" i="33"/>
  <c r="M21" i="33"/>
  <c r="T20" i="33"/>
  <c r="S20" i="33"/>
  <c r="R20" i="33"/>
  <c r="Q20" i="33"/>
  <c r="O20" i="33"/>
  <c r="N20" i="33"/>
  <c r="M20" i="33"/>
  <c r="J20" i="33"/>
  <c r="T19" i="33"/>
  <c r="S19" i="33"/>
  <c r="R19" i="33"/>
  <c r="Q19" i="33"/>
  <c r="O19" i="33"/>
  <c r="N19" i="33"/>
  <c r="M19" i="33"/>
  <c r="J19" i="33"/>
  <c r="T18" i="33"/>
  <c r="J18" i="33" s="1"/>
  <c r="S18" i="33"/>
  <c r="R18" i="33"/>
  <c r="Q18" i="33"/>
  <c r="O18" i="33"/>
  <c r="N18" i="33"/>
  <c r="M18" i="33"/>
  <c r="T17" i="33"/>
  <c r="J17" i="33" s="1"/>
  <c r="S17" i="33"/>
  <c r="R17" i="33"/>
  <c r="Q17" i="33"/>
  <c r="O17" i="33"/>
  <c r="N17" i="33"/>
  <c r="M17" i="33"/>
  <c r="T16" i="33"/>
  <c r="J16" i="33" s="1"/>
  <c r="S16" i="33"/>
  <c r="R16" i="33"/>
  <c r="Q16" i="33"/>
  <c r="O16" i="33"/>
  <c r="N16" i="33"/>
  <c r="M16" i="33"/>
  <c r="T15" i="33"/>
  <c r="J15" i="33" s="1"/>
  <c r="S15" i="33"/>
  <c r="R15" i="33"/>
  <c r="Q15" i="33"/>
  <c r="O15" i="33"/>
  <c r="N15" i="33"/>
  <c r="M15" i="33"/>
  <c r="T14" i="33"/>
  <c r="J14" i="33" s="1"/>
  <c r="S14" i="33"/>
  <c r="R14" i="33"/>
  <c r="Q14" i="33"/>
  <c r="O14" i="33"/>
  <c r="N14" i="33"/>
  <c r="M14" i="33"/>
  <c r="T13" i="33"/>
  <c r="J13" i="33" s="1"/>
  <c r="S13" i="33"/>
  <c r="R13" i="33"/>
  <c r="Q13" i="33"/>
  <c r="O13" i="33"/>
  <c r="N13" i="33"/>
  <c r="M13" i="33"/>
  <c r="T12" i="33"/>
  <c r="J12" i="33" s="1"/>
  <c r="S12" i="33"/>
  <c r="R12" i="33"/>
  <c r="Q12" i="33"/>
  <c r="O12" i="33"/>
  <c r="N12" i="33"/>
  <c r="M12" i="33"/>
  <c r="T11" i="33"/>
  <c r="J11" i="33" s="1"/>
  <c r="S11" i="33"/>
  <c r="R11" i="33"/>
  <c r="Q11" i="33"/>
  <c r="O11" i="33"/>
  <c r="N11" i="33"/>
  <c r="M11" i="33"/>
  <c r="T10" i="33"/>
  <c r="J10" i="33" s="1"/>
  <c r="S10" i="33"/>
  <c r="R10" i="33"/>
  <c r="Q10" i="33"/>
  <c r="O10" i="33"/>
  <c r="N10" i="33"/>
  <c r="M10" i="33"/>
  <c r="T9" i="33"/>
  <c r="J9" i="33" s="1"/>
  <c r="S9" i="33"/>
  <c r="R9" i="33"/>
  <c r="Q9" i="33"/>
  <c r="O9" i="33"/>
  <c r="N9" i="33"/>
  <c r="M9" i="33"/>
  <c r="T8" i="33"/>
  <c r="J8" i="33" s="1"/>
  <c r="S8" i="33"/>
  <c r="R8" i="33"/>
  <c r="Q8" i="33"/>
  <c r="O8" i="33"/>
  <c r="N8" i="33"/>
  <c r="M8" i="33"/>
  <c r="T7" i="33"/>
  <c r="J7" i="33" s="1"/>
  <c r="O7" i="33"/>
  <c r="N7" i="33"/>
  <c r="M7" i="33"/>
  <c r="T6" i="33"/>
  <c r="J6" i="33" s="1"/>
  <c r="O6" i="33"/>
  <c r="N6" i="33"/>
  <c r="M6" i="33"/>
  <c r="J3" i="33"/>
  <c r="J2" i="33"/>
  <c r="I38" i="32"/>
  <c r="M18" i="12" s="1"/>
  <c r="H38" i="32"/>
  <c r="L18" i="12" s="1"/>
  <c r="G38" i="32"/>
  <c r="K18" i="12" s="1"/>
  <c r="F38" i="32"/>
  <c r="J18" i="12" s="1"/>
  <c r="E38" i="32"/>
  <c r="D38" i="32"/>
  <c r="L37" i="32"/>
  <c r="Y18" i="12" s="1"/>
  <c r="I37" i="32"/>
  <c r="F25" i="6" s="1"/>
  <c r="E37" i="32"/>
  <c r="T18" i="12" s="1"/>
  <c r="D37" i="32"/>
  <c r="F41" i="32" s="1"/>
  <c r="T36" i="32"/>
  <c r="S36" i="32"/>
  <c r="R36" i="32"/>
  <c r="Q36" i="32"/>
  <c r="O36" i="32"/>
  <c r="N36" i="32"/>
  <c r="M36" i="32"/>
  <c r="J36" i="32"/>
  <c r="T35" i="32"/>
  <c r="J35" i="32" s="1"/>
  <c r="S35" i="32"/>
  <c r="R35" i="32"/>
  <c r="Q35" i="32"/>
  <c r="O35" i="32"/>
  <c r="N35" i="32"/>
  <c r="M35" i="32"/>
  <c r="T34" i="32"/>
  <c r="J34" i="32" s="1"/>
  <c r="S34" i="32"/>
  <c r="R34" i="32"/>
  <c r="Q34" i="32"/>
  <c r="O34" i="32"/>
  <c r="N34" i="32"/>
  <c r="M34" i="32"/>
  <c r="T33" i="32"/>
  <c r="J33" i="32" s="1"/>
  <c r="S33" i="32"/>
  <c r="R33" i="32"/>
  <c r="Q33" i="32"/>
  <c r="O33" i="32"/>
  <c r="N33" i="32"/>
  <c r="M33" i="32"/>
  <c r="T32" i="32"/>
  <c r="J32" i="32" s="1"/>
  <c r="S32" i="32"/>
  <c r="R32" i="32"/>
  <c r="Q32" i="32"/>
  <c r="O32" i="32"/>
  <c r="N32" i="32"/>
  <c r="M32" i="32"/>
  <c r="T31" i="32"/>
  <c r="J31" i="32" s="1"/>
  <c r="S31" i="32"/>
  <c r="R31" i="32"/>
  <c r="Q31" i="32"/>
  <c r="O31" i="32"/>
  <c r="N31" i="32"/>
  <c r="M31" i="32"/>
  <c r="T30" i="32"/>
  <c r="J30" i="32" s="1"/>
  <c r="S30" i="32"/>
  <c r="R30" i="32"/>
  <c r="Q30" i="32"/>
  <c r="O30" i="32"/>
  <c r="N30" i="32"/>
  <c r="M30" i="32"/>
  <c r="T29" i="32"/>
  <c r="J29" i="32" s="1"/>
  <c r="S29" i="32"/>
  <c r="R29" i="32"/>
  <c r="Q29" i="32"/>
  <c r="O29" i="32"/>
  <c r="N29" i="32"/>
  <c r="M29" i="32"/>
  <c r="T28" i="32"/>
  <c r="J28" i="32" s="1"/>
  <c r="S28" i="32"/>
  <c r="R28" i="32"/>
  <c r="Q28" i="32"/>
  <c r="O28" i="32"/>
  <c r="N28" i="32"/>
  <c r="M28" i="32"/>
  <c r="T27" i="32"/>
  <c r="J27" i="32" s="1"/>
  <c r="S27" i="32"/>
  <c r="R27" i="32"/>
  <c r="Q27" i="32"/>
  <c r="O27" i="32"/>
  <c r="N27" i="32"/>
  <c r="M27" i="32"/>
  <c r="T26" i="32"/>
  <c r="J26" i="32" s="1"/>
  <c r="S26" i="32"/>
  <c r="R26" i="32"/>
  <c r="Q26" i="32"/>
  <c r="O26" i="32"/>
  <c r="N26" i="32"/>
  <c r="M26" i="32"/>
  <c r="T25" i="32"/>
  <c r="J25" i="32" s="1"/>
  <c r="S25" i="32"/>
  <c r="R25" i="32"/>
  <c r="Q25" i="32"/>
  <c r="O25" i="32"/>
  <c r="N25" i="32"/>
  <c r="M25" i="32"/>
  <c r="T24" i="32"/>
  <c r="J24" i="32" s="1"/>
  <c r="S24" i="32"/>
  <c r="R24" i="32"/>
  <c r="Q24" i="32"/>
  <c r="O24" i="32"/>
  <c r="N24" i="32"/>
  <c r="M24" i="32"/>
  <c r="T23" i="32"/>
  <c r="J23" i="32" s="1"/>
  <c r="S23" i="32"/>
  <c r="R23" i="32"/>
  <c r="Q23" i="32"/>
  <c r="O23" i="32"/>
  <c r="N23" i="32"/>
  <c r="M23" i="32"/>
  <c r="T22" i="32"/>
  <c r="J22" i="32" s="1"/>
  <c r="S22" i="32"/>
  <c r="R22" i="32"/>
  <c r="Q22" i="32"/>
  <c r="O22" i="32"/>
  <c r="N22" i="32"/>
  <c r="M22" i="32"/>
  <c r="T21" i="32"/>
  <c r="J21" i="32" s="1"/>
  <c r="S21" i="32"/>
  <c r="R21" i="32"/>
  <c r="Q21" i="32"/>
  <c r="O21" i="32"/>
  <c r="N21" i="32"/>
  <c r="M21" i="32"/>
  <c r="T20" i="32"/>
  <c r="J20" i="32" s="1"/>
  <c r="S20" i="32"/>
  <c r="R20" i="32"/>
  <c r="Q20" i="32"/>
  <c r="O20" i="32"/>
  <c r="N20" i="32"/>
  <c r="M20" i="32"/>
  <c r="T19" i="32"/>
  <c r="J19" i="32" s="1"/>
  <c r="S19" i="32"/>
  <c r="R19" i="32"/>
  <c r="Q19" i="32"/>
  <c r="O19" i="32"/>
  <c r="N19" i="32"/>
  <c r="M19" i="32"/>
  <c r="T18" i="32"/>
  <c r="J18" i="32" s="1"/>
  <c r="S18" i="32"/>
  <c r="R18" i="32"/>
  <c r="Q18" i="32"/>
  <c r="O18" i="32"/>
  <c r="N18" i="32"/>
  <c r="M18" i="32"/>
  <c r="T17" i="32"/>
  <c r="J17" i="32" s="1"/>
  <c r="S17" i="32"/>
  <c r="R17" i="32"/>
  <c r="Q17" i="32"/>
  <c r="O17" i="32"/>
  <c r="N17" i="32"/>
  <c r="M17" i="32"/>
  <c r="T16" i="32"/>
  <c r="J16" i="32" s="1"/>
  <c r="S16" i="32"/>
  <c r="R16" i="32"/>
  <c r="Q16" i="32"/>
  <c r="O16" i="32"/>
  <c r="N16" i="32"/>
  <c r="M16" i="32"/>
  <c r="T15" i="32"/>
  <c r="J15" i="32" s="1"/>
  <c r="S15" i="32"/>
  <c r="R15" i="32"/>
  <c r="Q15" i="32"/>
  <c r="O15" i="32"/>
  <c r="N15" i="32"/>
  <c r="M15" i="32"/>
  <c r="T14" i="32"/>
  <c r="J14" i="32" s="1"/>
  <c r="S14" i="32"/>
  <c r="R14" i="32"/>
  <c r="Q14" i="32"/>
  <c r="O14" i="32"/>
  <c r="N14" i="32"/>
  <c r="M14" i="32"/>
  <c r="T13" i="32"/>
  <c r="J13" i="32" s="1"/>
  <c r="S13" i="32"/>
  <c r="R13" i="32"/>
  <c r="Q13" i="32"/>
  <c r="O13" i="32"/>
  <c r="N13" i="32"/>
  <c r="M13" i="32"/>
  <c r="T12" i="32"/>
  <c r="J12" i="32" s="1"/>
  <c r="S12" i="32"/>
  <c r="R12" i="32"/>
  <c r="Q12" i="32"/>
  <c r="O12" i="32"/>
  <c r="N12" i="32"/>
  <c r="M12" i="32"/>
  <c r="T11" i="32"/>
  <c r="J11" i="32" s="1"/>
  <c r="S11" i="32"/>
  <c r="R11" i="32"/>
  <c r="Q11" i="32"/>
  <c r="O11" i="32"/>
  <c r="N11" i="32"/>
  <c r="M11" i="32"/>
  <c r="T10" i="32"/>
  <c r="J10" i="32" s="1"/>
  <c r="S10" i="32"/>
  <c r="R10" i="32"/>
  <c r="Q10" i="32"/>
  <c r="O10" i="32"/>
  <c r="N10" i="32"/>
  <c r="M10" i="32"/>
  <c r="T9" i="32"/>
  <c r="J9" i="32" s="1"/>
  <c r="S9" i="32"/>
  <c r="R9" i="32"/>
  <c r="Q9" i="32"/>
  <c r="O9" i="32"/>
  <c r="N9" i="32"/>
  <c r="M9" i="32"/>
  <c r="T8" i="32"/>
  <c r="J8" i="32" s="1"/>
  <c r="S8" i="32"/>
  <c r="R8" i="32"/>
  <c r="Q8" i="32"/>
  <c r="O8" i="32"/>
  <c r="N8" i="32"/>
  <c r="M8" i="32"/>
  <c r="T7" i="32"/>
  <c r="J7" i="32" s="1"/>
  <c r="O7" i="32"/>
  <c r="N7" i="32"/>
  <c r="M7" i="32"/>
  <c r="T6" i="32"/>
  <c r="J6" i="32" s="1"/>
  <c r="O6" i="32"/>
  <c r="N6" i="32"/>
  <c r="M6" i="32"/>
  <c r="J3" i="32"/>
  <c r="J2" i="32"/>
  <c r="I38" i="31"/>
  <c r="M17" i="12" s="1"/>
  <c r="H38" i="31"/>
  <c r="L17" i="12" s="1"/>
  <c r="G38" i="31"/>
  <c r="K17" i="12" s="1"/>
  <c r="F38" i="31"/>
  <c r="J17" i="12" s="1"/>
  <c r="E38" i="31"/>
  <c r="D38" i="31"/>
  <c r="D17" i="12" s="1"/>
  <c r="G17" i="12" s="1"/>
  <c r="L37" i="31"/>
  <c r="Y17" i="12" s="1"/>
  <c r="I37" i="31"/>
  <c r="X17" i="12" s="1"/>
  <c r="E37" i="31"/>
  <c r="T17" i="12" s="1"/>
  <c r="D37" i="31"/>
  <c r="T36" i="31"/>
  <c r="J36" i="31" s="1"/>
  <c r="S36" i="31"/>
  <c r="R36" i="31"/>
  <c r="Q36" i="31"/>
  <c r="O36" i="31"/>
  <c r="N36" i="31"/>
  <c r="M36" i="31"/>
  <c r="T35" i="31"/>
  <c r="J35" i="31" s="1"/>
  <c r="S35" i="31"/>
  <c r="R35" i="31"/>
  <c r="Q35" i="31"/>
  <c r="O35" i="31"/>
  <c r="N35" i="31"/>
  <c r="M35" i="31"/>
  <c r="T34" i="31"/>
  <c r="J34" i="31" s="1"/>
  <c r="S34" i="31"/>
  <c r="R34" i="31"/>
  <c r="Q34" i="31"/>
  <c r="O34" i="31"/>
  <c r="N34" i="31"/>
  <c r="M34" i="31"/>
  <c r="T33" i="31"/>
  <c r="J33" i="31" s="1"/>
  <c r="S33" i="31"/>
  <c r="R33" i="31"/>
  <c r="Q33" i="31"/>
  <c r="O33" i="31"/>
  <c r="N33" i="31"/>
  <c r="M33" i="31"/>
  <c r="T32" i="31"/>
  <c r="J32" i="31" s="1"/>
  <c r="S32" i="31"/>
  <c r="R32" i="31"/>
  <c r="Q32" i="31"/>
  <c r="O32" i="31"/>
  <c r="N32" i="31"/>
  <c r="M32" i="31"/>
  <c r="T31" i="31"/>
  <c r="J31" i="31" s="1"/>
  <c r="S31" i="31"/>
  <c r="R31" i="31"/>
  <c r="Q31" i="31"/>
  <c r="O31" i="31"/>
  <c r="N31" i="31"/>
  <c r="M31" i="31"/>
  <c r="T30" i="31"/>
  <c r="J30" i="31" s="1"/>
  <c r="S30" i="31"/>
  <c r="R30" i="31"/>
  <c r="Q30" i="31"/>
  <c r="O30" i="31"/>
  <c r="N30" i="31"/>
  <c r="M30" i="31"/>
  <c r="T29" i="31"/>
  <c r="J29" i="31" s="1"/>
  <c r="S29" i="31"/>
  <c r="R29" i="31"/>
  <c r="Q29" i="31"/>
  <c r="O29" i="31"/>
  <c r="N29" i="31"/>
  <c r="M29" i="31"/>
  <c r="T28" i="31"/>
  <c r="J28" i="31" s="1"/>
  <c r="S28" i="31"/>
  <c r="R28" i="31"/>
  <c r="Q28" i="31"/>
  <c r="O28" i="31"/>
  <c r="N28" i="31"/>
  <c r="M28" i="31"/>
  <c r="T27" i="31"/>
  <c r="J27" i="31" s="1"/>
  <c r="S27" i="31"/>
  <c r="R27" i="31"/>
  <c r="Q27" i="31"/>
  <c r="O27" i="31"/>
  <c r="N27" i="31"/>
  <c r="M27" i="31"/>
  <c r="T26" i="31"/>
  <c r="J26" i="31" s="1"/>
  <c r="S26" i="31"/>
  <c r="R26" i="31"/>
  <c r="Q26" i="31"/>
  <c r="O26" i="31"/>
  <c r="N26" i="31"/>
  <c r="M26" i="31"/>
  <c r="T25" i="31"/>
  <c r="J25" i="31" s="1"/>
  <c r="S25" i="31"/>
  <c r="R25" i="31"/>
  <c r="Q25" i="31"/>
  <c r="O25" i="31"/>
  <c r="N25" i="31"/>
  <c r="M25" i="31"/>
  <c r="T24" i="31"/>
  <c r="J24" i="31" s="1"/>
  <c r="S24" i="31"/>
  <c r="R24" i="31"/>
  <c r="Q24" i="31"/>
  <c r="O24" i="31"/>
  <c r="N24" i="31"/>
  <c r="M24" i="31"/>
  <c r="T23" i="31"/>
  <c r="J23" i="31" s="1"/>
  <c r="S23" i="31"/>
  <c r="R23" i="31"/>
  <c r="Q23" i="31"/>
  <c r="O23" i="31"/>
  <c r="N23" i="31"/>
  <c r="M23" i="31"/>
  <c r="T22" i="31"/>
  <c r="J22" i="31" s="1"/>
  <c r="S22" i="31"/>
  <c r="R22" i="31"/>
  <c r="Q22" i="31"/>
  <c r="O22" i="31"/>
  <c r="N22" i="31"/>
  <c r="M22" i="31"/>
  <c r="T21" i="31"/>
  <c r="J21" i="31" s="1"/>
  <c r="S21" i="31"/>
  <c r="R21" i="31"/>
  <c r="Q21" i="31"/>
  <c r="O21" i="31"/>
  <c r="N21" i="31"/>
  <c r="M21" i="31"/>
  <c r="T20" i="31"/>
  <c r="J20" i="31" s="1"/>
  <c r="S20" i="31"/>
  <c r="R20" i="31"/>
  <c r="Q20" i="31"/>
  <c r="O20" i="31"/>
  <c r="N20" i="31"/>
  <c r="M20" i="31"/>
  <c r="T19" i="31"/>
  <c r="J19" i="31" s="1"/>
  <c r="S19" i="31"/>
  <c r="R19" i="31"/>
  <c r="Q19" i="31"/>
  <c r="O19" i="31"/>
  <c r="N19" i="31"/>
  <c r="M19" i="31"/>
  <c r="T18" i="31"/>
  <c r="J18" i="31" s="1"/>
  <c r="S18" i="31"/>
  <c r="R18" i="31"/>
  <c r="Q18" i="31"/>
  <c r="O18" i="31"/>
  <c r="N18" i="31"/>
  <c r="M18" i="31"/>
  <c r="T17" i="31"/>
  <c r="J17" i="31" s="1"/>
  <c r="S17" i="31"/>
  <c r="R17" i="31"/>
  <c r="Q17" i="31"/>
  <c r="O17" i="31"/>
  <c r="N17" i="31"/>
  <c r="M17" i="31"/>
  <c r="T16" i="31"/>
  <c r="J16" i="31" s="1"/>
  <c r="S16" i="31"/>
  <c r="R16" i="31"/>
  <c r="Q16" i="31"/>
  <c r="O16" i="31"/>
  <c r="N16" i="31"/>
  <c r="M16" i="31"/>
  <c r="T15" i="31"/>
  <c r="J15" i="31" s="1"/>
  <c r="S15" i="31"/>
  <c r="R15" i="31"/>
  <c r="Q15" i="31"/>
  <c r="O15" i="31"/>
  <c r="N15" i="31"/>
  <c r="M15" i="31"/>
  <c r="T14" i="31"/>
  <c r="J14" i="31" s="1"/>
  <c r="S14" i="31"/>
  <c r="R14" i="31"/>
  <c r="Q14" i="31"/>
  <c r="O14" i="31"/>
  <c r="N14" i="31"/>
  <c r="M14" i="31"/>
  <c r="T13" i="31"/>
  <c r="J13" i="31" s="1"/>
  <c r="S13" i="31"/>
  <c r="R13" i="31"/>
  <c r="Q13" i="31"/>
  <c r="O13" i="31"/>
  <c r="N13" i="31"/>
  <c r="M13" i="31"/>
  <c r="T12" i="31"/>
  <c r="J12" i="31" s="1"/>
  <c r="S12" i="31"/>
  <c r="R12" i="31"/>
  <c r="Q12" i="31"/>
  <c r="O12" i="31"/>
  <c r="N12" i="31"/>
  <c r="M12" i="31"/>
  <c r="T11" i="31"/>
  <c r="J11" i="31" s="1"/>
  <c r="S11" i="31"/>
  <c r="R11" i="31"/>
  <c r="Q11" i="31"/>
  <c r="O11" i="31"/>
  <c r="N11" i="31"/>
  <c r="M11" i="31"/>
  <c r="T10" i="31"/>
  <c r="J10" i="31" s="1"/>
  <c r="S10" i="31"/>
  <c r="R10" i="31"/>
  <c r="Q10" i="31"/>
  <c r="O10" i="31"/>
  <c r="N10" i="31"/>
  <c r="M10" i="31"/>
  <c r="T9" i="31"/>
  <c r="J9" i="31" s="1"/>
  <c r="S9" i="31"/>
  <c r="R9" i="31"/>
  <c r="Q9" i="31"/>
  <c r="O9" i="31"/>
  <c r="N9" i="31"/>
  <c r="M9" i="31"/>
  <c r="T8" i="31"/>
  <c r="J8" i="31" s="1"/>
  <c r="S8" i="31"/>
  <c r="R8" i="31"/>
  <c r="Q8" i="31"/>
  <c r="O8" i="31"/>
  <c r="N8" i="31"/>
  <c r="M8" i="31"/>
  <c r="T7" i="31"/>
  <c r="J7" i="31" s="1"/>
  <c r="O7" i="31"/>
  <c r="N7" i="31"/>
  <c r="M7" i="31"/>
  <c r="T6" i="31"/>
  <c r="J6" i="31" s="1"/>
  <c r="O6" i="31"/>
  <c r="N6" i="31"/>
  <c r="M6" i="31"/>
  <c r="J3" i="31"/>
  <c r="J2" i="31"/>
  <c r="I38" i="29"/>
  <c r="M16" i="12"/>
  <c r="H38" i="29"/>
  <c r="L16" i="12" s="1"/>
  <c r="G38" i="29"/>
  <c r="K16" i="12" s="1"/>
  <c r="F38" i="29"/>
  <c r="J16" i="12" s="1"/>
  <c r="E38" i="29"/>
  <c r="D38" i="29"/>
  <c r="L37" i="29"/>
  <c r="Y16" i="12" s="1"/>
  <c r="I37" i="29"/>
  <c r="F23" i="6" s="1"/>
  <c r="E37" i="29"/>
  <c r="T16" i="12" s="1"/>
  <c r="D37" i="29"/>
  <c r="T36" i="29"/>
  <c r="J36" i="29" s="1"/>
  <c r="S36" i="29"/>
  <c r="R36" i="29"/>
  <c r="Q36" i="29"/>
  <c r="O36" i="29"/>
  <c r="N36" i="29"/>
  <c r="M36" i="29"/>
  <c r="T35" i="29"/>
  <c r="J35" i="29" s="1"/>
  <c r="S35" i="29"/>
  <c r="R35" i="29"/>
  <c r="Q35" i="29"/>
  <c r="O35" i="29"/>
  <c r="N35" i="29"/>
  <c r="M35" i="29"/>
  <c r="T34" i="29"/>
  <c r="J34" i="29" s="1"/>
  <c r="S34" i="29"/>
  <c r="R34" i="29"/>
  <c r="Q34" i="29"/>
  <c r="O34" i="29"/>
  <c r="N34" i="29"/>
  <c r="M34" i="29"/>
  <c r="T33" i="29"/>
  <c r="S33" i="29"/>
  <c r="R33" i="29"/>
  <c r="Q33" i="29"/>
  <c r="O33" i="29"/>
  <c r="N33" i="29"/>
  <c r="M33" i="29"/>
  <c r="J33" i="29"/>
  <c r="T32" i="29"/>
  <c r="S32" i="29"/>
  <c r="R32" i="29"/>
  <c r="Q32" i="29"/>
  <c r="O32" i="29"/>
  <c r="N32" i="29"/>
  <c r="M32" i="29"/>
  <c r="J32" i="29"/>
  <c r="T31" i="29"/>
  <c r="S31" i="29"/>
  <c r="R31" i="29"/>
  <c r="Q31" i="29"/>
  <c r="O31" i="29"/>
  <c r="N31" i="29"/>
  <c r="M31" i="29"/>
  <c r="J31" i="29"/>
  <c r="T30" i="29"/>
  <c r="J30" i="29" s="1"/>
  <c r="S30" i="29"/>
  <c r="R30" i="29"/>
  <c r="Q30" i="29"/>
  <c r="O30" i="29"/>
  <c r="N30" i="29"/>
  <c r="M30" i="29"/>
  <c r="T29" i="29"/>
  <c r="J29" i="29" s="1"/>
  <c r="S29" i="29"/>
  <c r="R29" i="29"/>
  <c r="Q29" i="29"/>
  <c r="O29" i="29"/>
  <c r="N29" i="29"/>
  <c r="M29" i="29"/>
  <c r="T28" i="29"/>
  <c r="S28" i="29"/>
  <c r="R28" i="29"/>
  <c r="Q28" i="29"/>
  <c r="O28" i="29"/>
  <c r="N28" i="29"/>
  <c r="M28" i="29"/>
  <c r="J28" i="29"/>
  <c r="T27" i="29"/>
  <c r="S27" i="29"/>
  <c r="R27" i="29"/>
  <c r="Q27" i="29"/>
  <c r="O27" i="29"/>
  <c r="N27" i="29"/>
  <c r="M27" i="29"/>
  <c r="J27" i="29"/>
  <c r="T26" i="29"/>
  <c r="S26" i="29"/>
  <c r="R26" i="29"/>
  <c r="Q26" i="29"/>
  <c r="O26" i="29"/>
  <c r="N26" i="29"/>
  <c r="M26" i="29"/>
  <c r="J26" i="29"/>
  <c r="T25" i="29"/>
  <c r="S25" i="29"/>
  <c r="R25" i="29"/>
  <c r="Q25" i="29"/>
  <c r="O25" i="29"/>
  <c r="N25" i="29"/>
  <c r="M25" i="29"/>
  <c r="J25" i="29"/>
  <c r="T24" i="29"/>
  <c r="S24" i="29"/>
  <c r="R24" i="29"/>
  <c r="Q24" i="29"/>
  <c r="O24" i="29"/>
  <c r="N24" i="29"/>
  <c r="M24" i="29"/>
  <c r="J24" i="29"/>
  <c r="T23" i="29"/>
  <c r="S23" i="29"/>
  <c r="R23" i="29"/>
  <c r="Q23" i="29"/>
  <c r="O23" i="29"/>
  <c r="N23" i="29"/>
  <c r="M23" i="29"/>
  <c r="J23" i="29"/>
  <c r="T22" i="29"/>
  <c r="S22" i="29"/>
  <c r="R22" i="29"/>
  <c r="Q22" i="29"/>
  <c r="O22" i="29"/>
  <c r="N22" i="29"/>
  <c r="M22" i="29"/>
  <c r="J22" i="29"/>
  <c r="T21" i="29"/>
  <c r="S21" i="29"/>
  <c r="R21" i="29"/>
  <c r="Q21" i="29"/>
  <c r="O21" i="29"/>
  <c r="N21" i="29"/>
  <c r="M21" i="29"/>
  <c r="J21" i="29"/>
  <c r="T20" i="29"/>
  <c r="S20" i="29"/>
  <c r="R20" i="29"/>
  <c r="Q20" i="29"/>
  <c r="O20" i="29"/>
  <c r="N20" i="29"/>
  <c r="M20" i="29"/>
  <c r="J20" i="29"/>
  <c r="T19" i="29"/>
  <c r="S19" i="29"/>
  <c r="R19" i="29"/>
  <c r="Q19" i="29"/>
  <c r="O19" i="29"/>
  <c r="N19" i="29"/>
  <c r="M19" i="29"/>
  <c r="J19" i="29"/>
  <c r="T18" i="29"/>
  <c r="J18" i="29" s="1"/>
  <c r="S18" i="29"/>
  <c r="R18" i="29"/>
  <c r="Q18" i="29"/>
  <c r="O18" i="29"/>
  <c r="N18" i="29"/>
  <c r="M18" i="29"/>
  <c r="T17" i="29"/>
  <c r="J17" i="29" s="1"/>
  <c r="S17" i="29"/>
  <c r="R17" i="29"/>
  <c r="Q17" i="29"/>
  <c r="O17" i="29"/>
  <c r="N17" i="29"/>
  <c r="M17" i="29"/>
  <c r="T16" i="29"/>
  <c r="J16" i="29" s="1"/>
  <c r="S16" i="29"/>
  <c r="R16" i="29"/>
  <c r="Q16" i="29"/>
  <c r="O16" i="29"/>
  <c r="N16" i="29"/>
  <c r="M16" i="29"/>
  <c r="T15" i="29"/>
  <c r="J15" i="29" s="1"/>
  <c r="S15" i="29"/>
  <c r="R15" i="29"/>
  <c r="Q15" i="29"/>
  <c r="O15" i="29"/>
  <c r="N15" i="29"/>
  <c r="M15" i="29"/>
  <c r="T14" i="29"/>
  <c r="J14" i="29" s="1"/>
  <c r="S14" i="29"/>
  <c r="R14" i="29"/>
  <c r="Q14" i="29"/>
  <c r="O14" i="29"/>
  <c r="N14" i="29"/>
  <c r="M14" i="29"/>
  <c r="T13" i="29"/>
  <c r="J13" i="29" s="1"/>
  <c r="S13" i="29"/>
  <c r="R13" i="29"/>
  <c r="Q13" i="29"/>
  <c r="O13" i="29"/>
  <c r="N13" i="29"/>
  <c r="M13" i="29"/>
  <c r="T12" i="29"/>
  <c r="J12" i="29" s="1"/>
  <c r="S12" i="29"/>
  <c r="R12" i="29"/>
  <c r="Q12" i="29"/>
  <c r="O12" i="29"/>
  <c r="N12" i="29"/>
  <c r="M12" i="29"/>
  <c r="T11" i="29"/>
  <c r="J11" i="29" s="1"/>
  <c r="S11" i="29"/>
  <c r="R11" i="29"/>
  <c r="Q11" i="29"/>
  <c r="O11" i="29"/>
  <c r="N11" i="29"/>
  <c r="M11" i="29"/>
  <c r="T10" i="29"/>
  <c r="J10" i="29" s="1"/>
  <c r="S10" i="29"/>
  <c r="R10" i="29"/>
  <c r="Q10" i="29"/>
  <c r="O10" i="29"/>
  <c r="N10" i="29"/>
  <c r="M10" i="29"/>
  <c r="T9" i="29"/>
  <c r="J9" i="29" s="1"/>
  <c r="S9" i="29"/>
  <c r="R9" i="29"/>
  <c r="Q9" i="29"/>
  <c r="O9" i="29"/>
  <c r="N9" i="29"/>
  <c r="M9" i="29"/>
  <c r="T8" i="29"/>
  <c r="J8" i="29" s="1"/>
  <c r="S8" i="29"/>
  <c r="R8" i="29"/>
  <c r="Q8" i="29"/>
  <c r="O8" i="29"/>
  <c r="N8" i="29"/>
  <c r="M8" i="29"/>
  <c r="T7" i="29"/>
  <c r="J7" i="29" s="1"/>
  <c r="O7" i="29"/>
  <c r="N7" i="29"/>
  <c r="M7" i="29"/>
  <c r="T6" i="29"/>
  <c r="J6" i="29" s="1"/>
  <c r="O6" i="29"/>
  <c r="N6" i="29"/>
  <c r="M6" i="29"/>
  <c r="J3" i="29"/>
  <c r="J2" i="29"/>
  <c r="B7" i="28"/>
  <c r="B8" i="28"/>
  <c r="B9" i="28"/>
  <c r="B10" i="28"/>
  <c r="B11" i="28"/>
  <c r="B12" i="28"/>
  <c r="B13" i="28"/>
  <c r="B14" i="28"/>
  <c r="B15" i="28"/>
  <c r="B16" i="28"/>
  <c r="B17" i="28"/>
  <c r="B18" i="28"/>
  <c r="B19" i="28"/>
  <c r="B20" i="28"/>
  <c r="B21" i="28"/>
  <c r="B22" i="28"/>
  <c r="B23" i="28"/>
  <c r="B24" i="28"/>
  <c r="B25" i="28"/>
  <c r="B26" i="28"/>
  <c r="B27" i="28"/>
  <c r="B28" i="28"/>
  <c r="B29" i="28"/>
  <c r="B30" i="28"/>
  <c r="B31" i="28"/>
  <c r="B32" i="28"/>
  <c r="B33" i="28"/>
  <c r="B6" i="28"/>
  <c r="I38" i="28"/>
  <c r="M15" i="12" s="1"/>
  <c r="H38" i="28"/>
  <c r="L15" i="12" s="1"/>
  <c r="G38" i="28"/>
  <c r="K15" i="12" s="1"/>
  <c r="F38" i="28"/>
  <c r="J15" i="12" s="1"/>
  <c r="E38" i="28"/>
  <c r="D38" i="28"/>
  <c r="D15" i="12" s="1"/>
  <c r="G15" i="12" s="1"/>
  <c r="L37" i="28"/>
  <c r="Y15" i="12" s="1"/>
  <c r="I37" i="28"/>
  <c r="X15" i="12" s="1"/>
  <c r="E37" i="28"/>
  <c r="T15" i="12" s="1"/>
  <c r="D37" i="28"/>
  <c r="O15" i="12" s="1"/>
  <c r="R15" i="12" s="1"/>
  <c r="T36" i="28"/>
  <c r="S36" i="28"/>
  <c r="R36" i="28"/>
  <c r="Q36" i="28"/>
  <c r="O36" i="28"/>
  <c r="N36" i="28"/>
  <c r="M36" i="28"/>
  <c r="J36" i="28"/>
  <c r="T35" i="28"/>
  <c r="J35" i="28" s="1"/>
  <c r="S35" i="28"/>
  <c r="R35" i="28"/>
  <c r="Q35" i="28"/>
  <c r="O35" i="28"/>
  <c r="N35" i="28"/>
  <c r="M35" i="28"/>
  <c r="T34" i="28"/>
  <c r="J34" i="28" s="1"/>
  <c r="S34" i="28"/>
  <c r="R34" i="28"/>
  <c r="Q34" i="28"/>
  <c r="O34" i="28"/>
  <c r="N34" i="28"/>
  <c r="M34" i="28"/>
  <c r="T33" i="28"/>
  <c r="J33" i="28" s="1"/>
  <c r="S33" i="28"/>
  <c r="R33" i="28"/>
  <c r="Q33" i="28"/>
  <c r="O33" i="28"/>
  <c r="N33" i="28"/>
  <c r="M33" i="28"/>
  <c r="T32" i="28"/>
  <c r="J32" i="28" s="1"/>
  <c r="S32" i="28"/>
  <c r="R32" i="28"/>
  <c r="Q32" i="28"/>
  <c r="O32" i="28"/>
  <c r="N32" i="28"/>
  <c r="M32" i="28"/>
  <c r="T31" i="28"/>
  <c r="S31" i="28"/>
  <c r="R31" i="28"/>
  <c r="Q31" i="28"/>
  <c r="O31" i="28"/>
  <c r="N31" i="28"/>
  <c r="M31" i="28"/>
  <c r="J31" i="28"/>
  <c r="T30" i="28"/>
  <c r="S30" i="28"/>
  <c r="R30" i="28"/>
  <c r="Q30" i="28"/>
  <c r="O30" i="28"/>
  <c r="N30" i="28"/>
  <c r="M30" i="28"/>
  <c r="J30" i="28"/>
  <c r="T29" i="28"/>
  <c r="S29" i="28"/>
  <c r="R29" i="28"/>
  <c r="Q29" i="28"/>
  <c r="O29" i="28"/>
  <c r="N29" i="28"/>
  <c r="M29" i="28"/>
  <c r="J29" i="28"/>
  <c r="T28" i="28"/>
  <c r="S28" i="28"/>
  <c r="R28" i="28"/>
  <c r="Q28" i="28"/>
  <c r="O28" i="28"/>
  <c r="N28" i="28"/>
  <c r="M28" i="28"/>
  <c r="J28" i="28"/>
  <c r="T27" i="28"/>
  <c r="S27" i="28"/>
  <c r="R27" i="28"/>
  <c r="Q27" i="28"/>
  <c r="O27" i="28"/>
  <c r="N27" i="28"/>
  <c r="M27" i="28"/>
  <c r="J27" i="28"/>
  <c r="T26" i="28"/>
  <c r="S26" i="28"/>
  <c r="R26" i="28"/>
  <c r="Q26" i="28"/>
  <c r="O26" i="28"/>
  <c r="N26" i="28"/>
  <c r="M26" i="28"/>
  <c r="J26" i="28"/>
  <c r="T25" i="28"/>
  <c r="S25" i="28"/>
  <c r="R25" i="28"/>
  <c r="Q25" i="28"/>
  <c r="O25" i="28"/>
  <c r="N25" i="28"/>
  <c r="M25" i="28"/>
  <c r="J25" i="28"/>
  <c r="T24" i="28"/>
  <c r="S24" i="28"/>
  <c r="R24" i="28"/>
  <c r="Q24" i="28"/>
  <c r="O24" i="28"/>
  <c r="N24" i="28"/>
  <c r="M24" i="28"/>
  <c r="J24" i="28"/>
  <c r="T23" i="28"/>
  <c r="S23" i="28"/>
  <c r="R23" i="28"/>
  <c r="Q23" i="28"/>
  <c r="O23" i="28"/>
  <c r="N23" i="28"/>
  <c r="M23" i="28"/>
  <c r="J23" i="28"/>
  <c r="T22" i="28"/>
  <c r="J22" i="28" s="1"/>
  <c r="S22" i="28"/>
  <c r="R22" i="28"/>
  <c r="Q22" i="28"/>
  <c r="O22" i="28"/>
  <c r="N22" i="28"/>
  <c r="M22" i="28"/>
  <c r="T21" i="28"/>
  <c r="J21" i="28" s="1"/>
  <c r="S21" i="28"/>
  <c r="R21" i="28"/>
  <c r="Q21" i="28"/>
  <c r="O21" i="28"/>
  <c r="N21" i="28"/>
  <c r="M21" i="28"/>
  <c r="T20" i="28"/>
  <c r="J20" i="28" s="1"/>
  <c r="S20" i="28"/>
  <c r="R20" i="28"/>
  <c r="Q20" i="28"/>
  <c r="O20" i="28"/>
  <c r="N20" i="28"/>
  <c r="M20" i="28"/>
  <c r="T19" i="28"/>
  <c r="J19" i="28" s="1"/>
  <c r="S19" i="28"/>
  <c r="R19" i="28"/>
  <c r="Q19" i="28"/>
  <c r="O19" i="28"/>
  <c r="N19" i="28"/>
  <c r="M19" i="28"/>
  <c r="T18" i="28"/>
  <c r="J18" i="28" s="1"/>
  <c r="S18" i="28"/>
  <c r="R18" i="28"/>
  <c r="Q18" i="28"/>
  <c r="O18" i="28"/>
  <c r="N18" i="28"/>
  <c r="M18" i="28"/>
  <c r="T17" i="28"/>
  <c r="J17" i="28" s="1"/>
  <c r="S17" i="28"/>
  <c r="R17" i="28"/>
  <c r="Q17" i="28"/>
  <c r="O17" i="28"/>
  <c r="N17" i="28"/>
  <c r="M17" i="28"/>
  <c r="T16" i="28"/>
  <c r="J16" i="28" s="1"/>
  <c r="S16" i="28"/>
  <c r="R16" i="28"/>
  <c r="Q16" i="28"/>
  <c r="O16" i="28"/>
  <c r="N16" i="28"/>
  <c r="M16" i="28"/>
  <c r="T15" i="28"/>
  <c r="J15" i="28" s="1"/>
  <c r="S15" i="28"/>
  <c r="R15" i="28"/>
  <c r="Q15" i="28"/>
  <c r="O15" i="28"/>
  <c r="N15" i="28"/>
  <c r="M15" i="28"/>
  <c r="T14" i="28"/>
  <c r="J14" i="28" s="1"/>
  <c r="S14" i="28"/>
  <c r="R14" i="28"/>
  <c r="Q14" i="28"/>
  <c r="O14" i="28"/>
  <c r="N14" i="28"/>
  <c r="M14" i="28"/>
  <c r="T13" i="28"/>
  <c r="J13" i="28" s="1"/>
  <c r="S13" i="28"/>
  <c r="R13" i="28"/>
  <c r="Q13" i="28"/>
  <c r="O13" i="28"/>
  <c r="N13" i="28"/>
  <c r="M13" i="28"/>
  <c r="T12" i="28"/>
  <c r="J12" i="28" s="1"/>
  <c r="S12" i="28"/>
  <c r="R12" i="28"/>
  <c r="Q12" i="28"/>
  <c r="O12" i="28"/>
  <c r="N12" i="28"/>
  <c r="M12" i="28"/>
  <c r="T11" i="28"/>
  <c r="J11" i="28" s="1"/>
  <c r="S11" i="28"/>
  <c r="R11" i="28"/>
  <c r="Q11" i="28"/>
  <c r="O11" i="28"/>
  <c r="N11" i="28"/>
  <c r="M11" i="28"/>
  <c r="T10" i="28"/>
  <c r="J10" i="28" s="1"/>
  <c r="S10" i="28"/>
  <c r="R10" i="28"/>
  <c r="Q10" i="28"/>
  <c r="O10" i="28"/>
  <c r="N10" i="28"/>
  <c r="M10" i="28"/>
  <c r="T9" i="28"/>
  <c r="J9" i="28" s="1"/>
  <c r="S9" i="28"/>
  <c r="R9" i="28"/>
  <c r="Q9" i="28"/>
  <c r="O9" i="28"/>
  <c r="N9" i="28"/>
  <c r="M9" i="28"/>
  <c r="T8" i="28"/>
  <c r="J8" i="28" s="1"/>
  <c r="S8" i="28"/>
  <c r="R8" i="28"/>
  <c r="Q8" i="28"/>
  <c r="O8" i="28"/>
  <c r="N8" i="28"/>
  <c r="M8" i="28"/>
  <c r="T7" i="28"/>
  <c r="J7" i="28" s="1"/>
  <c r="O7" i="28"/>
  <c r="N7" i="28"/>
  <c r="M7" i="28"/>
  <c r="T6" i="28"/>
  <c r="J6" i="28" s="1"/>
  <c r="O6" i="28"/>
  <c r="N6" i="28"/>
  <c r="M6" i="28"/>
  <c r="J3" i="28"/>
  <c r="J2" i="28"/>
  <c r="I18" i="12"/>
  <c r="I21" i="12"/>
  <c r="F30" i="6"/>
  <c r="X18" i="12"/>
  <c r="F26" i="6"/>
  <c r="X22" i="12"/>
  <c r="S19" i="40"/>
  <c r="R19" i="40"/>
  <c r="S7" i="40"/>
  <c r="R7" i="40"/>
  <c r="R20" i="40"/>
  <c r="R21" i="40"/>
  <c r="F41" i="39"/>
  <c r="F41" i="38"/>
  <c r="F41" i="36"/>
  <c r="F41" i="33"/>
  <c r="J16" i="6"/>
  <c r="A52" i="1"/>
  <c r="D52" i="1" s="1"/>
  <c r="B52" i="1"/>
  <c r="C9" i="12"/>
  <c r="E8" i="12"/>
  <c r="G7" i="12"/>
  <c r="Q9" i="9"/>
  <c r="R9" i="9"/>
  <c r="S9" i="9"/>
  <c r="Q10" i="9"/>
  <c r="R10" i="9"/>
  <c r="S10" i="9"/>
  <c r="Q11" i="9"/>
  <c r="R11" i="9"/>
  <c r="S11" i="9"/>
  <c r="Q12" i="9"/>
  <c r="R12" i="9"/>
  <c r="S12" i="9"/>
  <c r="Q13" i="9"/>
  <c r="R13" i="9"/>
  <c r="S13" i="9"/>
  <c r="Q14" i="9"/>
  <c r="R14" i="9"/>
  <c r="S14" i="9"/>
  <c r="Q15" i="9"/>
  <c r="R15" i="9"/>
  <c r="S15" i="9"/>
  <c r="Q16" i="9"/>
  <c r="R16" i="9"/>
  <c r="S16" i="9"/>
  <c r="Q21" i="9"/>
  <c r="R21" i="9"/>
  <c r="S21" i="9"/>
  <c r="Q22" i="9"/>
  <c r="R22" i="9"/>
  <c r="S22" i="9"/>
  <c r="Q23" i="9"/>
  <c r="R23" i="9"/>
  <c r="S23" i="9"/>
  <c r="Q24" i="9"/>
  <c r="R24" i="9"/>
  <c r="S24" i="9"/>
  <c r="Q25" i="9"/>
  <c r="R25" i="9"/>
  <c r="S25" i="9"/>
  <c r="Q31" i="9"/>
  <c r="R31" i="9"/>
  <c r="S31" i="9"/>
  <c r="Q32" i="9"/>
  <c r="R32" i="9"/>
  <c r="S32" i="9"/>
  <c r="Q33" i="9"/>
  <c r="R33" i="9"/>
  <c r="S33" i="9"/>
  <c r="Q34" i="9"/>
  <c r="R34" i="9"/>
  <c r="S34" i="9"/>
  <c r="Q35" i="9"/>
  <c r="R35" i="9"/>
  <c r="S35" i="9"/>
  <c r="Q36" i="9"/>
  <c r="R36" i="9"/>
  <c r="S36" i="9"/>
  <c r="M6" i="12"/>
  <c r="A16" i="6"/>
  <c r="Z6" i="12"/>
  <c r="W6" i="12"/>
  <c r="T6" i="12"/>
  <c r="S6" i="12"/>
  <c r="P6" i="12"/>
  <c r="N6" i="12"/>
  <c r="A15" i="6"/>
  <c r="A14" i="6"/>
  <c r="B15" i="6"/>
  <c r="B14" i="6"/>
  <c r="D16" i="6"/>
  <c r="D17" i="6" s="1"/>
  <c r="C16" i="6"/>
  <c r="B16" i="6"/>
  <c r="J3" i="9"/>
  <c r="J2"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6" i="9"/>
  <c r="E5" i="1"/>
  <c r="E6" i="1"/>
  <c r="D5" i="1"/>
  <c r="D6" i="1"/>
  <c r="D4" i="1"/>
  <c r="C6" i="1"/>
  <c r="C5" i="1"/>
  <c r="C4" i="1"/>
  <c r="B4" i="1"/>
  <c r="A27" i="1" s="1"/>
  <c r="A26" i="1" s="1"/>
  <c r="C8" i="6"/>
  <c r="C9" i="6" s="1"/>
  <c r="J7" i="12" s="1"/>
  <c r="I1" i="9"/>
  <c r="B7" i="12"/>
  <c r="B8" i="6" s="1"/>
  <c r="C366" i="10"/>
  <c r="C365" i="10"/>
  <c r="C364" i="10"/>
  <c r="C363" i="10"/>
  <c r="C362" i="10"/>
  <c r="C361" i="10"/>
  <c r="C360" i="10"/>
  <c r="C359" i="10"/>
  <c r="C358" i="10"/>
  <c r="C357" i="10"/>
  <c r="C356" i="10"/>
  <c r="C355" i="10"/>
  <c r="C354" i="10"/>
  <c r="C353" i="10"/>
  <c r="C352" i="10"/>
  <c r="C351" i="10"/>
  <c r="C350" i="10"/>
  <c r="C349" i="10"/>
  <c r="C348" i="10"/>
  <c r="C347" i="10"/>
  <c r="C346" i="10"/>
  <c r="C345" i="10"/>
  <c r="C344" i="10"/>
  <c r="C343" i="10"/>
  <c r="C342" i="10"/>
  <c r="C341" i="10"/>
  <c r="C340" i="10"/>
  <c r="C339" i="10"/>
  <c r="C338" i="10"/>
  <c r="C337" i="10"/>
  <c r="C336" i="10"/>
  <c r="C335" i="10"/>
  <c r="C334" i="10"/>
  <c r="C333" i="10"/>
  <c r="C332" i="10"/>
  <c r="C331" i="10"/>
  <c r="C330" i="10"/>
  <c r="C329" i="10"/>
  <c r="C328" i="10"/>
  <c r="C327" i="10"/>
  <c r="C326" i="10"/>
  <c r="C325" i="10"/>
  <c r="C324" i="10"/>
  <c r="C323" i="10"/>
  <c r="C322" i="10"/>
  <c r="C321" i="10"/>
  <c r="C320" i="10"/>
  <c r="C319" i="10"/>
  <c r="C318" i="10"/>
  <c r="C317" i="10"/>
  <c r="C316" i="10"/>
  <c r="C315" i="10"/>
  <c r="C314" i="10"/>
  <c r="C313" i="10"/>
  <c r="C312" i="10"/>
  <c r="C311" i="10"/>
  <c r="C310" i="10"/>
  <c r="C309" i="10"/>
  <c r="C308" i="10"/>
  <c r="C307" i="10"/>
  <c r="C306" i="10"/>
  <c r="C305" i="10"/>
  <c r="C304" i="10"/>
  <c r="C303" i="10"/>
  <c r="C302" i="10"/>
  <c r="C301" i="10"/>
  <c r="C300" i="10"/>
  <c r="C299" i="10"/>
  <c r="C298" i="10"/>
  <c r="C297" i="10"/>
  <c r="C296" i="10"/>
  <c r="C295" i="10"/>
  <c r="C294" i="10"/>
  <c r="C293" i="10"/>
  <c r="C292" i="10"/>
  <c r="C291" i="10"/>
  <c r="C290" i="10"/>
  <c r="C289" i="10"/>
  <c r="C288" i="10"/>
  <c r="C287" i="10"/>
  <c r="C286" i="10"/>
  <c r="C285" i="10"/>
  <c r="C284" i="10"/>
  <c r="C283" i="10"/>
  <c r="C282" i="10"/>
  <c r="C281" i="10"/>
  <c r="C280" i="10"/>
  <c r="C279" i="10"/>
  <c r="C278" i="10"/>
  <c r="C277" i="10"/>
  <c r="C276" i="10"/>
  <c r="C275" i="10"/>
  <c r="C274" i="10"/>
  <c r="C273" i="10"/>
  <c r="C272" i="10"/>
  <c r="C271" i="10"/>
  <c r="C270" i="10"/>
  <c r="C269" i="10"/>
  <c r="C268" i="10"/>
  <c r="C267" i="10"/>
  <c r="C266" i="10"/>
  <c r="C265" i="10"/>
  <c r="C264" i="10"/>
  <c r="C263" i="10"/>
  <c r="C262" i="10"/>
  <c r="C261" i="10"/>
  <c r="C260" i="10"/>
  <c r="C259" i="10"/>
  <c r="C258" i="10"/>
  <c r="C257" i="10"/>
  <c r="C256" i="10"/>
  <c r="C255" i="10"/>
  <c r="C254" i="10"/>
  <c r="C253" i="10"/>
  <c r="C252" i="10"/>
  <c r="C251" i="10"/>
  <c r="C250" i="10"/>
  <c r="C249" i="10"/>
  <c r="C248" i="10"/>
  <c r="C247" i="10"/>
  <c r="C246" i="10"/>
  <c r="C245" i="10"/>
  <c r="C244" i="10"/>
  <c r="C243" i="10"/>
  <c r="C242" i="10"/>
  <c r="C241" i="10"/>
  <c r="C240" i="10"/>
  <c r="C239" i="10"/>
  <c r="C238" i="10"/>
  <c r="C237" i="10"/>
  <c r="C236" i="10"/>
  <c r="C235" i="10"/>
  <c r="C234" i="10"/>
  <c r="C233" i="10"/>
  <c r="C232" i="10"/>
  <c r="C231" i="10"/>
  <c r="C230" i="10"/>
  <c r="C229" i="10"/>
  <c r="C228" i="10"/>
  <c r="C227" i="10"/>
  <c r="C226" i="10"/>
  <c r="C225" i="10"/>
  <c r="C224" i="10"/>
  <c r="C223" i="10"/>
  <c r="C222" i="10"/>
  <c r="C221" i="10"/>
  <c r="C220" i="10"/>
  <c r="C219" i="10"/>
  <c r="C218" i="10"/>
  <c r="C217" i="10"/>
  <c r="C216" i="10"/>
  <c r="C215" i="10"/>
  <c r="C214" i="10"/>
  <c r="C213" i="10"/>
  <c r="C212" i="10"/>
  <c r="C211" i="10"/>
  <c r="C210" i="10"/>
  <c r="C209" i="10"/>
  <c r="C208" i="10"/>
  <c r="C207" i="10"/>
  <c r="C206" i="10"/>
  <c r="C205" i="10"/>
  <c r="C204" i="10"/>
  <c r="C203" i="10"/>
  <c r="C202" i="10"/>
  <c r="C201" i="10"/>
  <c r="C200" i="10"/>
  <c r="C199" i="10"/>
  <c r="C198" i="10"/>
  <c r="C197" i="10"/>
  <c r="C196" i="10"/>
  <c r="C195" i="10"/>
  <c r="C194" i="10"/>
  <c r="C193" i="10"/>
  <c r="C192" i="10"/>
  <c r="C191" i="10"/>
  <c r="C190" i="10"/>
  <c r="C189" i="10"/>
  <c r="C188" i="10"/>
  <c r="C187" i="10"/>
  <c r="C186" i="10"/>
  <c r="C185" i="10"/>
  <c r="C184" i="10"/>
  <c r="C183" i="10"/>
  <c r="C182" i="10"/>
  <c r="C181" i="10"/>
  <c r="C180" i="10"/>
  <c r="C179" i="10"/>
  <c r="C178" i="10"/>
  <c r="C177" i="10"/>
  <c r="C176" i="10"/>
  <c r="C175" i="10"/>
  <c r="C174" i="10"/>
  <c r="C173" i="10"/>
  <c r="C172" i="10"/>
  <c r="C171" i="10"/>
  <c r="C170" i="10"/>
  <c r="C169" i="10"/>
  <c r="C168" i="10"/>
  <c r="C167" i="10"/>
  <c r="C166" i="10"/>
  <c r="C165" i="10"/>
  <c r="C164" i="10"/>
  <c r="C163" i="10"/>
  <c r="C162" i="10"/>
  <c r="C161" i="10"/>
  <c r="C160" i="10"/>
  <c r="C159" i="10"/>
  <c r="C158" i="10"/>
  <c r="C157" i="10"/>
  <c r="C156" i="10"/>
  <c r="C155" i="10"/>
  <c r="C154" i="10"/>
  <c r="C153" i="10"/>
  <c r="C152" i="10"/>
  <c r="C151" i="10"/>
  <c r="C150" i="10"/>
  <c r="C149" i="10"/>
  <c r="C148" i="10"/>
  <c r="C147" i="10"/>
  <c r="C146" i="10"/>
  <c r="C145" i="10"/>
  <c r="C144" i="10"/>
  <c r="C143" i="10"/>
  <c r="C142" i="10"/>
  <c r="C141" i="10"/>
  <c r="C140" i="10"/>
  <c r="C139" i="10"/>
  <c r="C138" i="10"/>
  <c r="C137" i="10"/>
  <c r="C136" i="10"/>
  <c r="C135" i="10"/>
  <c r="C134" i="10"/>
  <c r="C133" i="10"/>
  <c r="C132" i="10"/>
  <c r="C131" i="10"/>
  <c r="C130" i="10"/>
  <c r="C129" i="10"/>
  <c r="C128" i="10"/>
  <c r="C127" i="10"/>
  <c r="C126" i="10"/>
  <c r="C125" i="10"/>
  <c r="C124" i="10"/>
  <c r="C123" i="10"/>
  <c r="C122" i="10"/>
  <c r="C121" i="10"/>
  <c r="C120" i="10"/>
  <c r="C119" i="10"/>
  <c r="C118" i="10"/>
  <c r="C117" i="10"/>
  <c r="C116" i="10"/>
  <c r="C115" i="10"/>
  <c r="C114" i="10"/>
  <c r="C113" i="10"/>
  <c r="C112" i="10"/>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83" i="10"/>
  <c r="C82" i="10"/>
  <c r="C81" i="10"/>
  <c r="C80" i="10"/>
  <c r="C79" i="10"/>
  <c r="C78" i="10"/>
  <c r="C77" i="10"/>
  <c r="C76" i="10"/>
  <c r="C75" i="10"/>
  <c r="C74" i="10"/>
  <c r="C73" i="10"/>
  <c r="C72" i="10"/>
  <c r="C71" i="10"/>
  <c r="C70" i="10"/>
  <c r="C69" i="10"/>
  <c r="C68" i="10"/>
  <c r="C67" i="10"/>
  <c r="C66" i="10"/>
  <c r="C65" i="10"/>
  <c r="C64" i="10"/>
  <c r="C63" i="10"/>
  <c r="C62" i="10"/>
  <c r="C61" i="10"/>
  <c r="C60" i="10"/>
  <c r="U33" i="28" s="1"/>
  <c r="C33" i="28"/>
  <c r="C59" i="10"/>
  <c r="U32" i="28" s="1"/>
  <c r="C32" i="28"/>
  <c r="C58" i="10"/>
  <c r="U31" i="28" s="1"/>
  <c r="C31" i="28"/>
  <c r="C57" i="10"/>
  <c r="U30" i="28" s="1"/>
  <c r="C30" i="28"/>
  <c r="C56" i="10"/>
  <c r="U29" i="28" s="1"/>
  <c r="C29" i="28"/>
  <c r="C55" i="10"/>
  <c r="U28" i="28" s="1"/>
  <c r="C28" i="28"/>
  <c r="C54" i="10"/>
  <c r="U27" i="28" s="1"/>
  <c r="C27" i="28"/>
  <c r="C53" i="10"/>
  <c r="U26" i="28" s="1"/>
  <c r="C26" i="28"/>
  <c r="C52" i="10"/>
  <c r="U25" i="28" s="1"/>
  <c r="C25" i="28"/>
  <c r="C51" i="10"/>
  <c r="U24" i="28" s="1"/>
  <c r="C24" i="28"/>
  <c r="C50" i="10"/>
  <c r="U23" i="28" s="1"/>
  <c r="C23" i="28"/>
  <c r="C49" i="10"/>
  <c r="U22" i="28" s="1"/>
  <c r="C22" i="28"/>
  <c r="C48" i="10"/>
  <c r="U21" i="28" s="1"/>
  <c r="C21" i="28"/>
  <c r="C47" i="10"/>
  <c r="U20" i="28" s="1"/>
  <c r="C20" i="28"/>
  <c r="C46" i="10"/>
  <c r="U19" i="28" s="1"/>
  <c r="C19" i="28"/>
  <c r="C45" i="10"/>
  <c r="U18" i="28" s="1"/>
  <c r="C18" i="28"/>
  <c r="C44" i="10"/>
  <c r="U17" i="28" s="1"/>
  <c r="C17" i="28"/>
  <c r="C43" i="10"/>
  <c r="U16" i="28" s="1"/>
  <c r="C16" i="28"/>
  <c r="C42" i="10"/>
  <c r="U15" i="28" s="1"/>
  <c r="C15" i="28"/>
  <c r="C41" i="10"/>
  <c r="U14" i="28" s="1"/>
  <c r="C14" i="28"/>
  <c r="C40" i="10"/>
  <c r="U13" i="28" s="1"/>
  <c r="C13" i="28"/>
  <c r="C39" i="10"/>
  <c r="U12" i="28" s="1"/>
  <c r="C12" i="28"/>
  <c r="C38" i="10"/>
  <c r="U11" i="28" s="1"/>
  <c r="C11" i="28"/>
  <c r="C37" i="10"/>
  <c r="U10" i="28" s="1"/>
  <c r="C10" i="28"/>
  <c r="C36" i="10"/>
  <c r="U9" i="28" s="1"/>
  <c r="C9" i="28"/>
  <c r="C35" i="10"/>
  <c r="U8" i="28" s="1"/>
  <c r="C8" i="28"/>
  <c r="C34" i="10"/>
  <c r="U7" i="28" s="1"/>
  <c r="C7" i="28"/>
  <c r="C33" i="10"/>
  <c r="U6" i="28" s="1"/>
  <c r="C6" i="28"/>
  <c r="C32" i="10"/>
  <c r="U36" i="40" s="1"/>
  <c r="C36" i="9"/>
  <c r="C31" i="10"/>
  <c r="U35" i="40" s="1"/>
  <c r="C35" i="9"/>
  <c r="C30" i="10"/>
  <c r="U34" i="40" s="1"/>
  <c r="C34" i="9"/>
  <c r="C29" i="10"/>
  <c r="U33" i="40" s="1"/>
  <c r="C33" i="9"/>
  <c r="C28" i="10"/>
  <c r="U32" i="40" s="1"/>
  <c r="C32" i="9"/>
  <c r="C27" i="10"/>
  <c r="U31" i="40" s="1"/>
  <c r="C31" i="9"/>
  <c r="C26" i="10"/>
  <c r="U30" i="40" s="1"/>
  <c r="C30" i="9"/>
  <c r="C25" i="10"/>
  <c r="U29" i="40" s="1"/>
  <c r="C24" i="10"/>
  <c r="U28" i="40" s="1"/>
  <c r="C28" i="9"/>
  <c r="C23" i="10"/>
  <c r="U27" i="40" s="1"/>
  <c r="C27" i="9"/>
  <c r="C22" i="10"/>
  <c r="U26" i="40" s="1"/>
  <c r="C26" i="9"/>
  <c r="C21" i="10"/>
  <c r="U25" i="40" s="1"/>
  <c r="C25" i="9"/>
  <c r="C20" i="10"/>
  <c r="U24" i="40" s="1"/>
  <c r="C24" i="9"/>
  <c r="C19" i="10"/>
  <c r="U23" i="40" s="1"/>
  <c r="C23" i="9"/>
  <c r="C18" i="10"/>
  <c r="U22" i="40" s="1"/>
  <c r="C22" i="9"/>
  <c r="C17" i="10"/>
  <c r="U21" i="40" s="1"/>
  <c r="C21" i="9"/>
  <c r="C16" i="10"/>
  <c r="U20" i="40" s="1"/>
  <c r="C20" i="9"/>
  <c r="C15" i="10"/>
  <c r="U19" i="40" s="1"/>
  <c r="C19" i="9"/>
  <c r="C14" i="10"/>
  <c r="U18" i="40" s="1"/>
  <c r="C18" i="9"/>
  <c r="C13" i="10"/>
  <c r="U17" i="40" s="1"/>
  <c r="C12" i="10"/>
  <c r="U16" i="40" s="1"/>
  <c r="C16" i="9"/>
  <c r="C11" i="10"/>
  <c r="U15" i="40" s="1"/>
  <c r="C15" i="9"/>
  <c r="C10" i="10"/>
  <c r="U14" i="40" s="1"/>
  <c r="C14" i="9"/>
  <c r="C9" i="10"/>
  <c r="U13" i="40" s="1"/>
  <c r="C13" i="9"/>
  <c r="C8" i="10"/>
  <c r="U12" i="40" s="1"/>
  <c r="C12" i="9"/>
  <c r="C7" i="10"/>
  <c r="U11" i="40" s="1"/>
  <c r="C11" i="9"/>
  <c r="C6" i="10"/>
  <c r="U10" i="40" s="1"/>
  <c r="C10" i="9"/>
  <c r="C5" i="10"/>
  <c r="U9" i="40" s="1"/>
  <c r="C9" i="9"/>
  <c r="C4" i="10"/>
  <c r="U8" i="40" s="1"/>
  <c r="C8" i="9"/>
  <c r="C3" i="10"/>
  <c r="U7" i="40" s="1"/>
  <c r="C7" i="9"/>
  <c r="C2" i="10"/>
  <c r="U6" i="40" s="1"/>
  <c r="C6" i="9"/>
  <c r="I38" i="9"/>
  <c r="M14" i="12" s="1"/>
  <c r="H38" i="9"/>
  <c r="L14" i="12"/>
  <c r="G38" i="9"/>
  <c r="K14" i="12" s="1"/>
  <c r="F38" i="9"/>
  <c r="J14" i="12" s="1"/>
  <c r="E38" i="9"/>
  <c r="I14" i="12" s="1"/>
  <c r="D38" i="9"/>
  <c r="D14" i="12" s="1"/>
  <c r="G14" i="12" s="1"/>
  <c r="L37" i="9"/>
  <c r="Y14" i="12" s="1"/>
  <c r="I37" i="9"/>
  <c r="E37" i="9"/>
  <c r="T14" i="12" s="1"/>
  <c r="D37" i="9"/>
  <c r="T36" i="9"/>
  <c r="J36" i="9" s="1"/>
  <c r="O36" i="9"/>
  <c r="M36" i="9"/>
  <c r="N36" i="9"/>
  <c r="T35" i="9"/>
  <c r="J35" i="9" s="1"/>
  <c r="O35" i="9"/>
  <c r="N35" i="9"/>
  <c r="M35" i="9"/>
  <c r="T34" i="9"/>
  <c r="J34" i="9"/>
  <c r="O34" i="9"/>
  <c r="N34" i="9"/>
  <c r="M34" i="9"/>
  <c r="T33" i="9"/>
  <c r="J33" i="9" s="1"/>
  <c r="O33" i="9"/>
  <c r="N33" i="9"/>
  <c r="M33" i="9"/>
  <c r="T32" i="9"/>
  <c r="J32" i="9" s="1"/>
  <c r="O32" i="9"/>
  <c r="N32" i="9"/>
  <c r="M32" i="9"/>
  <c r="T31" i="9"/>
  <c r="J31" i="9" s="1"/>
  <c r="O31" i="9"/>
  <c r="N31" i="9"/>
  <c r="M31" i="9"/>
  <c r="T30" i="9"/>
  <c r="J30" i="9" s="1"/>
  <c r="O30" i="9"/>
  <c r="N30" i="9"/>
  <c r="M30" i="9"/>
  <c r="T29" i="9"/>
  <c r="J29" i="9" s="1"/>
  <c r="O29" i="9"/>
  <c r="N29" i="9"/>
  <c r="M29" i="9"/>
  <c r="T28" i="9"/>
  <c r="J28" i="9" s="1"/>
  <c r="O28" i="9"/>
  <c r="N28" i="9"/>
  <c r="M28" i="9"/>
  <c r="T27" i="9"/>
  <c r="J27" i="9" s="1"/>
  <c r="O27" i="9"/>
  <c r="N27" i="9"/>
  <c r="M27" i="9"/>
  <c r="T26" i="9"/>
  <c r="J26" i="9" s="1"/>
  <c r="O26" i="9"/>
  <c r="N26" i="9"/>
  <c r="M26" i="9"/>
  <c r="T25" i="9"/>
  <c r="J25" i="9" s="1"/>
  <c r="O25" i="9"/>
  <c r="N25" i="9"/>
  <c r="M25" i="9"/>
  <c r="T24" i="9"/>
  <c r="J24" i="9" s="1"/>
  <c r="O24" i="9"/>
  <c r="N24" i="9"/>
  <c r="M24" i="9"/>
  <c r="T23" i="9"/>
  <c r="J23" i="9" s="1"/>
  <c r="O23" i="9"/>
  <c r="N23" i="9"/>
  <c r="M23" i="9"/>
  <c r="T22" i="9"/>
  <c r="J22" i="9" s="1"/>
  <c r="O22" i="9"/>
  <c r="N22" i="9"/>
  <c r="M22" i="9"/>
  <c r="T21" i="9"/>
  <c r="J21" i="9" s="1"/>
  <c r="O21" i="9"/>
  <c r="N21" i="9"/>
  <c r="M21" i="9"/>
  <c r="T20" i="9"/>
  <c r="J20" i="9" s="1"/>
  <c r="O20" i="9"/>
  <c r="N20" i="9"/>
  <c r="M20" i="9"/>
  <c r="T19" i="9"/>
  <c r="J19" i="9" s="1"/>
  <c r="O19" i="9"/>
  <c r="N19" i="9"/>
  <c r="M19" i="9"/>
  <c r="T18" i="9"/>
  <c r="J18" i="9" s="1"/>
  <c r="O18" i="9"/>
  <c r="N18" i="9"/>
  <c r="M18" i="9"/>
  <c r="T17" i="9"/>
  <c r="J17" i="9" s="1"/>
  <c r="O17" i="9"/>
  <c r="N17" i="9"/>
  <c r="M17" i="9"/>
  <c r="T16" i="9"/>
  <c r="J16" i="9" s="1"/>
  <c r="O16" i="9"/>
  <c r="N16" i="9"/>
  <c r="M16" i="9"/>
  <c r="T15" i="9"/>
  <c r="J15" i="9" s="1"/>
  <c r="O15" i="9"/>
  <c r="N15" i="9"/>
  <c r="M15" i="9"/>
  <c r="T14" i="9"/>
  <c r="J14" i="9" s="1"/>
  <c r="O14" i="9"/>
  <c r="N14" i="9"/>
  <c r="M14" i="9"/>
  <c r="T13" i="9"/>
  <c r="J13" i="9" s="1"/>
  <c r="O13" i="9"/>
  <c r="M13" i="9"/>
  <c r="N13" i="9"/>
  <c r="T12" i="9"/>
  <c r="J12" i="9" s="1"/>
  <c r="O12" i="9"/>
  <c r="N12" i="9"/>
  <c r="M12" i="9"/>
  <c r="T11" i="9"/>
  <c r="J11" i="9" s="1"/>
  <c r="O11" i="9"/>
  <c r="N11" i="9"/>
  <c r="M11" i="9"/>
  <c r="T10" i="9"/>
  <c r="J10" i="9" s="1"/>
  <c r="O10" i="9"/>
  <c r="N10" i="9"/>
  <c r="M10" i="9"/>
  <c r="T9" i="9"/>
  <c r="J9" i="9" s="1"/>
  <c r="O9" i="9"/>
  <c r="N9" i="9"/>
  <c r="M9" i="9"/>
  <c r="T8" i="9"/>
  <c r="J8" i="9" s="1"/>
  <c r="O8" i="9"/>
  <c r="N8" i="9"/>
  <c r="M8" i="9"/>
  <c r="T7" i="9"/>
  <c r="J7" i="9" s="1"/>
  <c r="O7" i="9"/>
  <c r="N7" i="9"/>
  <c r="M7" i="9"/>
  <c r="T6" i="9"/>
  <c r="J6" i="9" s="1"/>
  <c r="O6" i="9"/>
  <c r="N6" i="9"/>
  <c r="M6" i="9"/>
  <c r="C17" i="9"/>
  <c r="C29" i="9"/>
  <c r="F21" i="6"/>
  <c r="X14" i="12"/>
  <c r="S7" i="29"/>
  <c r="R7" i="29"/>
  <c r="R7" i="31"/>
  <c r="S7" i="31"/>
  <c r="S6" i="37"/>
  <c r="S6" i="35"/>
  <c r="S7" i="37"/>
  <c r="S7" i="32"/>
  <c r="R7" i="32"/>
  <c r="S6" i="38"/>
  <c r="S6" i="34"/>
  <c r="R6" i="28"/>
  <c r="S6" i="28"/>
  <c r="S7" i="39"/>
  <c r="R7" i="28"/>
  <c r="S7" i="28"/>
  <c r="R6" i="31"/>
  <c r="S6" i="31"/>
  <c r="S7" i="38"/>
  <c r="S6" i="39"/>
  <c r="S7" i="35"/>
  <c r="R6" i="33"/>
  <c r="S6" i="33"/>
  <c r="S6" i="36"/>
  <c r="S7" i="36"/>
  <c r="R6" i="32"/>
  <c r="S6" i="32"/>
  <c r="R6" i="29"/>
  <c r="S6" i="29"/>
  <c r="R7" i="33"/>
  <c r="S7" i="33"/>
  <c r="S7" i="34"/>
  <c r="S6" i="9"/>
  <c r="R6" i="9"/>
  <c r="R7" i="9"/>
  <c r="S7" i="9"/>
  <c r="R8" i="9"/>
  <c r="S8" i="9"/>
  <c r="B74" i="1"/>
  <c r="C74" i="1"/>
  <c r="B75" i="1"/>
  <c r="K75" i="1" s="1"/>
  <c r="C75" i="1"/>
  <c r="B76" i="1"/>
  <c r="C76" i="1"/>
  <c r="B77" i="1"/>
  <c r="C77" i="1"/>
  <c r="B78" i="1"/>
  <c r="C78" i="1"/>
  <c r="B79" i="1"/>
  <c r="C79" i="1"/>
  <c r="B80" i="1"/>
  <c r="K80" i="1" s="1"/>
  <c r="C80" i="1"/>
  <c r="B81" i="1"/>
  <c r="K81" i="1" s="1"/>
  <c r="C81" i="1"/>
  <c r="B82" i="1"/>
  <c r="C82" i="1"/>
  <c r="B83" i="1"/>
  <c r="K83" i="1" s="1"/>
  <c r="C83" i="1"/>
  <c r="B84" i="1"/>
  <c r="K84" i="1" s="1"/>
  <c r="C84" i="1"/>
  <c r="C73" i="1"/>
  <c r="B73" i="1"/>
  <c r="K73" i="1" s="1"/>
  <c r="A73" i="1"/>
  <c r="J73" i="1" s="1"/>
  <c r="B53" i="1"/>
  <c r="K53" i="1" s="1"/>
  <c r="C53" i="1"/>
  <c r="B54" i="1"/>
  <c r="K54" i="1" s="1"/>
  <c r="C54" i="1"/>
  <c r="B55" i="1"/>
  <c r="C55" i="1"/>
  <c r="B56" i="1"/>
  <c r="K56" i="1" s="1"/>
  <c r="C56" i="1"/>
  <c r="B57" i="1"/>
  <c r="C57" i="1"/>
  <c r="B58" i="1"/>
  <c r="K58" i="1" s="1"/>
  <c r="C58" i="1"/>
  <c r="B59" i="1"/>
  <c r="C59" i="1"/>
  <c r="B60" i="1"/>
  <c r="K60" i="1" s="1"/>
  <c r="C60" i="1"/>
  <c r="B61" i="1"/>
  <c r="K61" i="1" s="1"/>
  <c r="C61" i="1"/>
  <c r="B62" i="1"/>
  <c r="K62" i="1" s="1"/>
  <c r="C62" i="1"/>
  <c r="B63" i="1"/>
  <c r="C63" i="1"/>
  <c r="C52" i="1"/>
  <c r="K52" i="1"/>
  <c r="D69" i="1"/>
  <c r="D48" i="1"/>
  <c r="E48" i="1" s="1"/>
  <c r="C69" i="1"/>
  <c r="C48" i="1"/>
  <c r="C27" i="1"/>
  <c r="I68" i="1"/>
  <c r="G68" i="1" s="1"/>
  <c r="K77" i="1"/>
  <c r="K78" i="1"/>
  <c r="I47" i="1"/>
  <c r="G47" i="1" s="1"/>
  <c r="K59" i="1"/>
  <c r="K38" i="6"/>
  <c r="J38" i="6"/>
  <c r="K37" i="6"/>
  <c r="J37" i="6"/>
  <c r="K36" i="6"/>
  <c r="J36" i="6"/>
  <c r="K35" i="6"/>
  <c r="J35" i="6"/>
  <c r="K34" i="6"/>
  <c r="J34" i="6"/>
  <c r="K33" i="6"/>
  <c r="J33" i="6"/>
  <c r="K32" i="6"/>
  <c r="C17" i="6"/>
  <c r="J32" i="6"/>
  <c r="K31" i="6"/>
  <c r="J31" i="6"/>
  <c r="K30" i="6"/>
  <c r="B17" i="6" s="1"/>
  <c r="J30" i="6"/>
  <c r="R6" i="35"/>
  <c r="R6" i="37"/>
  <c r="R7" i="34"/>
  <c r="R6" i="39"/>
  <c r="R7" i="38"/>
  <c r="R7" i="37"/>
  <c r="R7" i="36"/>
  <c r="R7" i="35"/>
  <c r="R6" i="34"/>
  <c r="R7" i="39"/>
  <c r="R6" i="38"/>
  <c r="R6" i="36"/>
  <c r="R26" i="9"/>
  <c r="Q26" i="9"/>
  <c r="S26" i="9"/>
  <c r="Q19" i="9"/>
  <c r="R19" i="9"/>
  <c r="S19" i="9"/>
  <c r="S17" i="9"/>
  <c r="Q17" i="9"/>
  <c r="R17" i="9"/>
  <c r="S29" i="9"/>
  <c r="Q29" i="9"/>
  <c r="R29" i="9"/>
  <c r="R20" i="9"/>
  <c r="Q20" i="9"/>
  <c r="S20" i="9"/>
  <c r="Q30" i="9"/>
  <c r="R30" i="9"/>
  <c r="S30" i="9"/>
  <c r="R28" i="9"/>
  <c r="Q28" i="9"/>
  <c r="S28" i="9"/>
  <c r="R18" i="9"/>
  <c r="S18" i="9"/>
  <c r="Q18" i="9"/>
  <c r="Q27" i="9"/>
  <c r="R27" i="9"/>
  <c r="S27" i="9"/>
  <c r="Q7" i="37"/>
  <c r="Q7" i="38"/>
  <c r="Q7" i="35"/>
  <c r="Q6" i="34"/>
  <c r="Q6" i="37"/>
  <c r="Q6" i="38"/>
  <c r="Q6" i="36"/>
  <c r="Q6" i="35"/>
  <c r="Q7" i="39"/>
  <c r="Q7" i="36"/>
  <c r="Q7" i="34"/>
  <c r="Q6" i="39"/>
  <c r="Q7" i="33"/>
  <c r="Q7" i="32"/>
  <c r="Q6" i="29"/>
  <c r="Q7" i="31"/>
  <c r="Q7" i="29"/>
  <c r="Q6" i="28"/>
  <c r="Q7" i="28"/>
  <c r="Q6" i="31"/>
  <c r="Q6" i="32"/>
  <c r="Q6" i="33"/>
  <c r="Q6" i="9"/>
  <c r="Q8" i="9"/>
  <c r="Q7" i="9"/>
  <c r="I26" i="1"/>
  <c r="G26" i="1"/>
  <c r="G27" i="1" s="1"/>
  <c r="K32" i="1"/>
  <c r="K33" i="1"/>
  <c r="K34" i="1"/>
  <c r="K35" i="1"/>
  <c r="K36" i="1"/>
  <c r="K37" i="1"/>
  <c r="K38" i="1"/>
  <c r="K39" i="1"/>
  <c r="K40" i="1"/>
  <c r="K41" i="1"/>
  <c r="K42" i="1"/>
  <c r="K31" i="1"/>
  <c r="J31" i="1"/>
  <c r="B69" i="1" s="1"/>
  <c r="B68" i="1" s="1"/>
  <c r="D33" i="1"/>
  <c r="D34" i="1"/>
  <c r="D35" i="1"/>
  <c r="D36" i="1"/>
  <c r="D37" i="1"/>
  <c r="D38" i="1"/>
  <c r="D39" i="1"/>
  <c r="D40" i="1"/>
  <c r="D41" i="1"/>
  <c r="D42" i="1"/>
  <c r="D32" i="1"/>
  <c r="D31" i="1"/>
  <c r="A33" i="1"/>
  <c r="A75" i="1" s="1"/>
  <c r="J75" i="1" s="1"/>
  <c r="A34" i="1"/>
  <c r="A76" i="1" s="1"/>
  <c r="J76" i="1" s="1"/>
  <c r="A35" i="1"/>
  <c r="A56" i="1" s="1"/>
  <c r="J56" i="1" s="1"/>
  <c r="A36" i="1"/>
  <c r="A57" i="1" s="1"/>
  <c r="J57" i="1" s="1"/>
  <c r="A37" i="1"/>
  <c r="A38" i="1"/>
  <c r="A80" i="1" s="1"/>
  <c r="J80" i="1" s="1"/>
  <c r="A39" i="1"/>
  <c r="A81" i="1" s="1"/>
  <c r="J81" i="1" s="1"/>
  <c r="A40" i="1"/>
  <c r="A82" i="1" s="1"/>
  <c r="J82" i="1" s="1"/>
  <c r="A41" i="1"/>
  <c r="A83" i="1" s="1"/>
  <c r="J83" i="1" s="1"/>
  <c r="A42" i="1"/>
  <c r="A32" i="1"/>
  <c r="J32" i="1" s="1"/>
  <c r="A60" i="1"/>
  <c r="J60" i="1" s="1"/>
  <c r="A84" i="1"/>
  <c r="J84" i="1" s="1"/>
  <c r="E4" i="1"/>
  <c r="D27" i="1" s="1"/>
  <c r="I27" i="1" s="1"/>
  <c r="F42" i="39" l="1"/>
  <c r="F41" i="34"/>
  <c r="F37" i="34"/>
  <c r="U20" i="12" s="1"/>
  <c r="H37" i="32"/>
  <c r="W18" i="12" s="1"/>
  <c r="H37" i="38"/>
  <c r="W24" i="12" s="1"/>
  <c r="F37" i="32"/>
  <c r="U18" i="12" s="1"/>
  <c r="G37" i="37"/>
  <c r="V23" i="12" s="1"/>
  <c r="F37" i="29"/>
  <c r="U16" i="12" s="1"/>
  <c r="G22" i="12"/>
  <c r="A7" i="31"/>
  <c r="I48" i="1"/>
  <c r="Y26" i="12"/>
  <c r="E23" i="12"/>
  <c r="H23" i="12" s="1"/>
  <c r="K26" i="12"/>
  <c r="E21" i="12"/>
  <c r="A61" i="1"/>
  <c r="J61" i="1" s="1"/>
  <c r="D81" i="1"/>
  <c r="J39" i="1"/>
  <c r="D77" i="1"/>
  <c r="A77" i="1"/>
  <c r="J77" i="1" s="1"/>
  <c r="J35" i="1"/>
  <c r="D53" i="1"/>
  <c r="J52" i="1"/>
  <c r="M73" i="1"/>
  <c r="M81" i="1"/>
  <c r="A10" i="29"/>
  <c r="A19" i="9"/>
  <c r="A10" i="9"/>
  <c r="F41" i="37"/>
  <c r="G37" i="32"/>
  <c r="V18" i="12" s="1"/>
  <c r="P18" i="12" s="1"/>
  <c r="S18" i="12" s="1"/>
  <c r="E18" i="12"/>
  <c r="D84" i="1"/>
  <c r="X24" i="12"/>
  <c r="H37" i="34"/>
  <c r="W20" i="12" s="1"/>
  <c r="E22" i="12"/>
  <c r="G69" i="1"/>
  <c r="D78" i="1"/>
  <c r="F32" i="6"/>
  <c r="G42" i="32"/>
  <c r="F42" i="37"/>
  <c r="O52" i="1"/>
  <c r="J41" i="1"/>
  <c r="A53" i="1"/>
  <c r="J53" i="1" s="1"/>
  <c r="L26" i="12"/>
  <c r="A30" i="9"/>
  <c r="G37" i="29"/>
  <c r="V16" i="12" s="1"/>
  <c r="G48" i="1"/>
  <c r="G42" i="29"/>
  <c r="G42" i="35"/>
  <c r="F37" i="38"/>
  <c r="U24" i="12" s="1"/>
  <c r="O57" i="1"/>
  <c r="B5" i="1"/>
  <c r="A18" i="39" s="1"/>
  <c r="E27" i="1"/>
  <c r="O56" i="1"/>
  <c r="B6" i="1"/>
  <c r="M80" i="1"/>
  <c r="G37" i="31"/>
  <c r="V17" i="12" s="1"/>
  <c r="G42" i="31"/>
  <c r="J38" i="39"/>
  <c r="F37" i="39"/>
  <c r="U25" i="12" s="1"/>
  <c r="G42" i="36"/>
  <c r="F42" i="36"/>
  <c r="P35" i="37"/>
  <c r="P16" i="39"/>
  <c r="P20" i="39"/>
  <c r="P24" i="39"/>
  <c r="P36" i="39"/>
  <c r="B27" i="1"/>
  <c r="B26" i="1" s="1"/>
  <c r="M35" i="1" s="1"/>
  <c r="A14" i="9"/>
  <c r="A12" i="28"/>
  <c r="A24" i="31"/>
  <c r="A19" i="36"/>
  <c r="A32" i="33"/>
  <c r="A12" i="31"/>
  <c r="P15" i="38"/>
  <c r="P19" i="38"/>
  <c r="P23" i="38"/>
  <c r="P33" i="38"/>
  <c r="A18" i="37"/>
  <c r="A16" i="36"/>
  <c r="A27" i="28"/>
  <c r="A10" i="32"/>
  <c r="A12" i="32"/>
  <c r="P11" i="38"/>
  <c r="P20" i="38"/>
  <c r="P30" i="38"/>
  <c r="A27" i="35"/>
  <c r="A20" i="28"/>
  <c r="A11" i="39"/>
  <c r="P29" i="33"/>
  <c r="P27" i="38"/>
  <c r="A25" i="38"/>
  <c r="P21" i="37"/>
  <c r="P33" i="37"/>
  <c r="P14" i="36"/>
  <c r="A29" i="9"/>
  <c r="A14" i="37"/>
  <c r="A26" i="28"/>
  <c r="A27" i="29"/>
  <c r="A26" i="32"/>
  <c r="A20" i="31"/>
  <c r="A24" i="35"/>
  <c r="A9" i="39"/>
  <c r="A32" i="36"/>
  <c r="A29" i="38"/>
  <c r="A16" i="29"/>
  <c r="A27" i="32"/>
  <c r="P11" i="34"/>
  <c r="P15" i="34"/>
  <c r="A9" i="38"/>
  <c r="A26" i="9"/>
  <c r="A24" i="34"/>
  <c r="A16" i="37"/>
  <c r="A24" i="28"/>
  <c r="A9" i="31"/>
  <c r="A16" i="39"/>
  <c r="A14" i="33"/>
  <c r="A20" i="36"/>
  <c r="A33" i="39"/>
  <c r="A16" i="9"/>
  <c r="A8" i="9"/>
  <c r="P12" i="28"/>
  <c r="A11" i="28"/>
  <c r="P24" i="32"/>
  <c r="P29" i="32"/>
  <c r="A11" i="32"/>
  <c r="P36" i="33"/>
  <c r="P36" i="36"/>
  <c r="A23" i="31"/>
  <c r="A33" i="35"/>
  <c r="P27" i="37"/>
  <c r="P9" i="38"/>
  <c r="P12" i="38"/>
  <c r="P28" i="38"/>
  <c r="P35" i="38"/>
  <c r="P36" i="38"/>
  <c r="P9" i="39"/>
  <c r="P11" i="39"/>
  <c r="P13" i="39"/>
  <c r="P15" i="39"/>
  <c r="P17" i="39"/>
  <c r="P21" i="39"/>
  <c r="P23" i="39"/>
  <c r="P29" i="39"/>
  <c r="P30" i="39"/>
  <c r="P33" i="39"/>
  <c r="P35" i="39"/>
  <c r="P9" i="37"/>
  <c r="P11" i="37"/>
  <c r="P15" i="37"/>
  <c r="P18" i="37"/>
  <c r="P23" i="37"/>
  <c r="P29" i="37"/>
  <c r="P9" i="36"/>
  <c r="P10" i="36"/>
  <c r="P13" i="36"/>
  <c r="P17" i="36"/>
  <c r="P18" i="36"/>
  <c r="P19" i="36"/>
  <c r="P21" i="36"/>
  <c r="P25" i="36"/>
  <c r="P27" i="36"/>
  <c r="P32" i="36"/>
  <c r="P34" i="36"/>
  <c r="P9" i="35"/>
  <c r="P16" i="35"/>
  <c r="P20" i="35"/>
  <c r="P36" i="35"/>
  <c r="P34" i="34"/>
  <c r="P16" i="33"/>
  <c r="P17" i="33"/>
  <c r="P18" i="33"/>
  <c r="P13" i="29"/>
  <c r="A78" i="1"/>
  <c r="J78" i="1" s="1"/>
  <c r="M78" i="1" s="1"/>
  <c r="D61" i="1"/>
  <c r="D57" i="1"/>
  <c r="M84" i="1"/>
  <c r="M83" i="1"/>
  <c r="D59" i="1"/>
  <c r="A74" i="1"/>
  <c r="J74" i="1" s="1"/>
  <c r="M75" i="1"/>
  <c r="U17" i="9"/>
  <c r="S37" i="33"/>
  <c r="D26" i="6" s="1"/>
  <c r="S37" i="32"/>
  <c r="D25" i="6" s="1"/>
  <c r="U32" i="9"/>
  <c r="Q37" i="38"/>
  <c r="B31" i="6" s="1"/>
  <c r="Q37" i="39"/>
  <c r="B32" i="6" s="1"/>
  <c r="P16" i="29"/>
  <c r="S37" i="38"/>
  <c r="D31" i="6" s="1"/>
  <c r="P35" i="28"/>
  <c r="P36" i="28"/>
  <c r="P30" i="29"/>
  <c r="P8" i="31"/>
  <c r="P6" i="34"/>
  <c r="P11" i="28"/>
  <c r="P15" i="28"/>
  <c r="P16" i="28"/>
  <c r="R37" i="33"/>
  <c r="C26" i="6" s="1"/>
  <c r="Q37" i="29"/>
  <c r="B23" i="6" s="1"/>
  <c r="Q37" i="36"/>
  <c r="B29" i="6" s="1"/>
  <c r="P6" i="38"/>
  <c r="R37" i="34"/>
  <c r="C27" i="6" s="1"/>
  <c r="A33" i="9"/>
  <c r="A35" i="9"/>
  <c r="A21" i="9"/>
  <c r="A22" i="9"/>
  <c r="A20" i="9"/>
  <c r="S37" i="29"/>
  <c r="D23" i="6" s="1"/>
  <c r="P7" i="36"/>
  <c r="S37" i="35"/>
  <c r="D28" i="6" s="1"/>
  <c r="R37" i="31"/>
  <c r="C24" i="6" s="1"/>
  <c r="P6" i="28"/>
  <c r="R37" i="32"/>
  <c r="C25" i="6" s="1"/>
  <c r="A13" i="9"/>
  <c r="A15" i="9"/>
  <c r="A6" i="9"/>
  <c r="A30" i="28"/>
  <c r="A12" i="34"/>
  <c r="A6" i="34"/>
  <c r="A22" i="29"/>
  <c r="A8" i="34"/>
  <c r="A16" i="28"/>
  <c r="A17" i="28"/>
  <c r="A6" i="28"/>
  <c r="A13" i="28"/>
  <c r="A29" i="28"/>
  <c r="A25" i="28"/>
  <c r="A11" i="29"/>
  <c r="A32" i="29"/>
  <c r="A14" i="31"/>
  <c r="A28" i="31"/>
  <c r="A14" i="32"/>
  <c r="A30" i="32"/>
  <c r="A17" i="33"/>
  <c r="A31" i="33"/>
  <c r="A30" i="34"/>
  <c r="A24" i="36"/>
  <c r="A35" i="36"/>
  <c r="A31" i="37"/>
  <c r="A13" i="38"/>
  <c r="A31" i="38"/>
  <c r="A23" i="29"/>
  <c r="A10" i="31"/>
  <c r="A25" i="31"/>
  <c r="A15" i="32"/>
  <c r="A31" i="32"/>
  <c r="A18" i="33"/>
  <c r="A30" i="35"/>
  <c r="A25" i="36"/>
  <c r="A8" i="37"/>
  <c r="A28" i="37"/>
  <c r="A14" i="38"/>
  <c r="A13" i="29"/>
  <c r="A21" i="31"/>
  <c r="A28" i="32"/>
  <c r="A6" i="35"/>
  <c r="A25" i="37"/>
  <c r="A34" i="39"/>
  <c r="A13" i="32"/>
  <c r="A35" i="28"/>
  <c r="A23" i="39"/>
  <c r="A6" i="39"/>
  <c r="A23" i="38"/>
  <c r="A12" i="38"/>
  <c r="A21" i="35"/>
  <c r="A33" i="34"/>
  <c r="A13" i="34"/>
  <c r="A25" i="33"/>
  <c r="A11" i="33"/>
  <c r="A25" i="32"/>
  <c r="A9" i="32"/>
  <c r="A17" i="31"/>
  <c r="A31" i="29"/>
  <c r="A9" i="29"/>
  <c r="A30" i="39"/>
  <c r="A14" i="39"/>
  <c r="A28" i="38"/>
  <c r="A15" i="37"/>
  <c r="A14" i="36"/>
  <c r="A20" i="35"/>
  <c r="A32" i="34"/>
  <c r="A11" i="34"/>
  <c r="A29" i="33"/>
  <c r="A10" i="33"/>
  <c r="A24" i="32"/>
  <c r="A8" i="32"/>
  <c r="A30" i="31"/>
  <c r="A16" i="31"/>
  <c r="A29" i="29"/>
  <c r="A8" i="29"/>
  <c r="A21" i="39"/>
  <c r="A35" i="39"/>
  <c r="A19" i="39"/>
  <c r="A22" i="38"/>
  <c r="A8" i="38"/>
  <c r="A17" i="37"/>
  <c r="A28" i="36"/>
  <c r="A36" i="35"/>
  <c r="A17" i="35"/>
  <c r="A29" i="34"/>
  <c r="A20" i="33"/>
  <c r="A7" i="33"/>
  <c r="A21" i="32"/>
  <c r="A31" i="31"/>
  <c r="A13" i="31"/>
  <c r="A26" i="29"/>
  <c r="A6" i="29"/>
  <c r="A26" i="39"/>
  <c r="A10" i="39"/>
  <c r="A21" i="38"/>
  <c r="A33" i="37"/>
  <c r="A10" i="37"/>
  <c r="A22" i="36"/>
  <c r="A13" i="36"/>
  <c r="A16" i="35"/>
  <c r="A27" i="34"/>
  <c r="A35" i="33"/>
  <c r="A24" i="33"/>
  <c r="A36" i="32"/>
  <c r="A20" i="32"/>
  <c r="A6" i="32"/>
  <c r="A31" i="39"/>
  <c r="A15" i="39"/>
  <c r="A34" i="38"/>
  <c r="A18" i="38"/>
  <c r="A35" i="37"/>
  <c r="A11" i="37"/>
  <c r="A23" i="36"/>
  <c r="A34" i="35"/>
  <c r="A11" i="35"/>
  <c r="A21" i="34"/>
  <c r="A30" i="33"/>
  <c r="A16" i="33"/>
  <c r="A33" i="32"/>
  <c r="A17" i="32"/>
  <c r="A27" i="31"/>
  <c r="A8" i="31"/>
  <c r="A19" i="29"/>
  <c r="A31" i="28"/>
  <c r="A22" i="39"/>
  <c r="A7" i="39"/>
  <c r="A16" i="38"/>
  <c r="A29" i="37"/>
  <c r="A9" i="37"/>
  <c r="A21" i="36"/>
  <c r="A32" i="35"/>
  <c r="A9" i="35"/>
  <c r="A20" i="34"/>
  <c r="A34" i="33"/>
  <c r="A19" i="33"/>
  <c r="A32" i="32"/>
  <c r="A16" i="32"/>
  <c r="A35" i="31"/>
  <c r="A22" i="31"/>
  <c r="A34" i="29"/>
  <c r="A17" i="29"/>
  <c r="A29" i="39"/>
  <c r="P6" i="32"/>
  <c r="A36" i="9"/>
  <c r="A32" i="9"/>
  <c r="A23" i="9"/>
  <c r="A28" i="9"/>
  <c r="A18" i="9"/>
  <c r="A27" i="9"/>
  <c r="S37" i="39"/>
  <c r="D32" i="6" s="1"/>
  <c r="R37" i="28"/>
  <c r="C22" i="6" s="1"/>
  <c r="S37" i="31"/>
  <c r="D24" i="6" s="1"/>
  <c r="A9" i="9"/>
  <c r="A11" i="9"/>
  <c r="A6" i="33"/>
  <c r="A24" i="37"/>
  <c r="A20" i="37"/>
  <c r="A10" i="34"/>
  <c r="A26" i="34"/>
  <c r="A18" i="29"/>
  <c r="A32" i="28"/>
  <c r="A22" i="28"/>
  <c r="A18" i="28"/>
  <c r="A10" i="28"/>
  <c r="A14" i="28"/>
  <c r="A8" i="28"/>
  <c r="A33" i="28"/>
  <c r="A15" i="29"/>
  <c r="A36" i="29"/>
  <c r="A18" i="31"/>
  <c r="A32" i="31"/>
  <c r="A18" i="32"/>
  <c r="A34" i="32"/>
  <c r="A21" i="33"/>
  <c r="A14" i="34"/>
  <c r="A34" i="34"/>
  <c r="A18" i="35"/>
  <c r="A6" i="36"/>
  <c r="A17" i="36"/>
  <c r="A29" i="36"/>
  <c r="A12" i="37"/>
  <c r="A36" i="37"/>
  <c r="A19" i="38"/>
  <c r="A8" i="39"/>
  <c r="A24" i="39"/>
  <c r="A28" i="28"/>
  <c r="A28" i="29"/>
  <c r="A11" i="31"/>
  <c r="A29" i="31"/>
  <c r="A19" i="32"/>
  <c r="A35" i="32"/>
  <c r="A23" i="33"/>
  <c r="A15" i="34"/>
  <c r="A36" i="34"/>
  <c r="A15" i="35"/>
  <c r="A7" i="36"/>
  <c r="A26" i="36"/>
  <c r="A13" i="37"/>
  <c r="A32" i="37"/>
  <c r="A15" i="38"/>
  <c r="A27" i="38"/>
  <c r="A17" i="39"/>
  <c r="A25" i="29"/>
  <c r="A26" i="31"/>
  <c r="A15" i="33"/>
  <c r="A25" i="35"/>
  <c r="A11" i="38"/>
  <c r="A14" i="29"/>
  <c r="A29" i="32"/>
  <c r="A10" i="35"/>
  <c r="A30" i="37"/>
  <c r="A27" i="39"/>
  <c r="P6" i="39"/>
  <c r="A34" i="9"/>
  <c r="A31" i="9"/>
  <c r="A25" i="9"/>
  <c r="A24" i="9"/>
  <c r="A17" i="9"/>
  <c r="A12" i="9"/>
  <c r="A7" i="9"/>
  <c r="A22" i="37"/>
  <c r="A20" i="29"/>
  <c r="A28" i="34"/>
  <c r="A24" i="29"/>
  <c r="A29" i="35"/>
  <c r="A31" i="35"/>
  <c r="A9" i="28"/>
  <c r="A7" i="28"/>
  <c r="A23" i="28"/>
  <c r="A21" i="28"/>
  <c r="A19" i="28"/>
  <c r="A15" i="28"/>
  <c r="A7" i="29"/>
  <c r="A21" i="29"/>
  <c r="A6" i="31"/>
  <c r="A19" i="31"/>
  <c r="A7" i="32"/>
  <c r="A22" i="32"/>
  <c r="A8" i="33"/>
  <c r="A22" i="33"/>
  <c r="A18" i="34"/>
  <c r="A35" i="34"/>
  <c r="A22" i="35"/>
  <c r="A9" i="36"/>
  <c r="A18" i="36"/>
  <c r="A30" i="36"/>
  <c r="A19" i="37"/>
  <c r="A6" i="38"/>
  <c r="A24" i="38"/>
  <c r="A12" i="39"/>
  <c r="A28" i="39"/>
  <c r="A12" i="29"/>
  <c r="A33" i="29"/>
  <c r="A15" i="31"/>
  <c r="A33" i="31"/>
  <c r="A23" i="32"/>
  <c r="A9" i="33"/>
  <c r="A28" i="33"/>
  <c r="A19" i="34"/>
  <c r="A8" i="35"/>
  <c r="A19" i="35"/>
  <c r="A12" i="36"/>
  <c r="A31" i="36"/>
  <c r="A21" i="37"/>
  <c r="A7" i="38"/>
  <c r="A20" i="38"/>
  <c r="A32" i="38"/>
  <c r="A25" i="39"/>
  <c r="A30" i="29"/>
  <c r="A34" i="31"/>
  <c r="A33" i="33"/>
  <c r="A15" i="36"/>
  <c r="A33" i="38"/>
  <c r="A35" i="29"/>
  <c r="A12" i="33"/>
  <c r="A26" i="35"/>
  <c r="A17" i="38"/>
  <c r="P11" i="29"/>
  <c r="P12" i="29"/>
  <c r="P14" i="29"/>
  <c r="P15" i="29"/>
  <c r="P17" i="29"/>
  <c r="P18" i="29"/>
  <c r="P19" i="29"/>
  <c r="P20" i="29"/>
  <c r="P21" i="29"/>
  <c r="P22" i="29"/>
  <c r="P23" i="29"/>
  <c r="P24" i="29"/>
  <c r="P25" i="29"/>
  <c r="P26" i="29"/>
  <c r="P27" i="29"/>
  <c r="P28" i="29"/>
  <c r="P29" i="29"/>
  <c r="P8" i="32"/>
  <c r="P9" i="32"/>
  <c r="P10" i="32"/>
  <c r="P11" i="32"/>
  <c r="P12" i="32"/>
  <c r="P13" i="32"/>
  <c r="P14" i="32"/>
  <c r="P15" i="32"/>
  <c r="P16" i="32"/>
  <c r="P17" i="32"/>
  <c r="P18" i="32"/>
  <c r="P19" i="32"/>
  <c r="P20" i="32"/>
  <c r="P21" i="32"/>
  <c r="P22" i="32"/>
  <c r="P23" i="32"/>
  <c r="P25" i="32"/>
  <c r="P26" i="32"/>
  <c r="P27" i="32"/>
  <c r="P28" i="32"/>
  <c r="P30" i="32"/>
  <c r="P31" i="32"/>
  <c r="P32" i="32"/>
  <c r="P33" i="32"/>
  <c r="P34" i="32"/>
  <c r="P34" i="33"/>
  <c r="P26" i="34"/>
  <c r="P27" i="34"/>
  <c r="P31" i="34"/>
  <c r="P13" i="35"/>
  <c r="P14" i="28"/>
  <c r="P10" i="34"/>
  <c r="P14" i="34"/>
  <c r="P18" i="34"/>
  <c r="P22" i="34"/>
  <c r="P11" i="36"/>
  <c r="P10" i="37"/>
  <c r="P14" i="37"/>
  <c r="P33" i="9"/>
  <c r="P25" i="9"/>
  <c r="P13" i="28"/>
  <c r="P10" i="31"/>
  <c r="P19" i="31"/>
  <c r="P8" i="33"/>
  <c r="P9" i="33"/>
  <c r="P10" i="33"/>
  <c r="P11" i="33"/>
  <c r="P9" i="34"/>
  <c r="P13" i="34"/>
  <c r="P17" i="34"/>
  <c r="P21" i="34"/>
  <c r="P28" i="34"/>
  <c r="P32" i="34"/>
  <c r="P15" i="35"/>
  <c r="P17" i="35"/>
  <c r="P18" i="35"/>
  <c r="P19" i="35"/>
  <c r="P21" i="35"/>
  <c r="P22" i="35"/>
  <c r="P29" i="38"/>
  <c r="H37" i="28"/>
  <c r="W15" i="12" s="1"/>
  <c r="G37" i="28"/>
  <c r="V15" i="12" s="1"/>
  <c r="F42" i="9"/>
  <c r="Q21" i="40"/>
  <c r="Q20" i="40"/>
  <c r="M77" i="1"/>
  <c r="P20" i="9"/>
  <c r="D76" i="1"/>
  <c r="D60" i="1"/>
  <c r="P6" i="31"/>
  <c r="Q37" i="31"/>
  <c r="B24" i="6" s="1"/>
  <c r="K57" i="1"/>
  <c r="D58" i="1"/>
  <c r="O62" i="1"/>
  <c r="O59" i="1"/>
  <c r="O55" i="1"/>
  <c r="P26" i="9"/>
  <c r="O53" i="1"/>
  <c r="O58" i="1"/>
  <c r="O61" i="1"/>
  <c r="J36" i="1"/>
  <c r="B48" i="1"/>
  <c r="B47" i="1" s="1"/>
  <c r="M61" i="1" s="1"/>
  <c r="J40" i="1"/>
  <c r="K76" i="1"/>
  <c r="D62" i="1"/>
  <c r="U16" i="9"/>
  <c r="H37" i="9"/>
  <c r="W14" i="12" s="1"/>
  <c r="A34" i="28"/>
  <c r="F37" i="33"/>
  <c r="U19" i="12" s="1"/>
  <c r="I17" i="12"/>
  <c r="E17" i="12" s="1"/>
  <c r="H17" i="12" s="1"/>
  <c r="P33" i="28"/>
  <c r="P34" i="28"/>
  <c r="G42" i="28"/>
  <c r="P8" i="29"/>
  <c r="P9" i="29"/>
  <c r="P10" i="29"/>
  <c r="P36" i="29"/>
  <c r="F41" i="29"/>
  <c r="O16" i="12"/>
  <c r="R16" i="12" s="1"/>
  <c r="H37" i="31"/>
  <c r="W17" i="12" s="1"/>
  <c r="P22" i="31"/>
  <c r="P31" i="31"/>
  <c r="G37" i="33"/>
  <c r="V19" i="12" s="1"/>
  <c r="P26" i="33"/>
  <c r="P27" i="33"/>
  <c r="P28" i="33"/>
  <c r="P30" i="33"/>
  <c r="P31" i="33"/>
  <c r="P32" i="33"/>
  <c r="P33" i="33"/>
  <c r="E19" i="12"/>
  <c r="P19" i="34"/>
  <c r="P23" i="34"/>
  <c r="G37" i="35"/>
  <c r="V21" i="12" s="1"/>
  <c r="J25" i="12"/>
  <c r="E25" i="12" s="1"/>
  <c r="G42" i="39"/>
  <c r="X16" i="12"/>
  <c r="I16" i="12"/>
  <c r="E16" i="12" s="1"/>
  <c r="P10" i="28"/>
  <c r="P22" i="28"/>
  <c r="P23" i="28"/>
  <c r="P24" i="28"/>
  <c r="P25" i="28"/>
  <c r="P26" i="28"/>
  <c r="P27" i="28"/>
  <c r="P28" i="28"/>
  <c r="P29" i="28"/>
  <c r="P30" i="28"/>
  <c r="P31" i="28"/>
  <c r="P32" i="28"/>
  <c r="H37" i="29"/>
  <c r="W16" i="12" s="1"/>
  <c r="P35" i="29"/>
  <c r="P12" i="31"/>
  <c r="P20" i="31"/>
  <c r="P21" i="31"/>
  <c r="P26" i="31"/>
  <c r="P30" i="31"/>
  <c r="P36" i="31"/>
  <c r="F42" i="31"/>
  <c r="P35" i="32"/>
  <c r="P36" i="32"/>
  <c r="J37" i="32"/>
  <c r="O18" i="12"/>
  <c r="R18" i="12" s="1"/>
  <c r="P22" i="33"/>
  <c r="P23" i="33"/>
  <c r="P24" i="33"/>
  <c r="P25" i="33"/>
  <c r="A36" i="33"/>
  <c r="G37" i="34"/>
  <c r="V20" i="12" s="1"/>
  <c r="F37" i="36"/>
  <c r="U22" i="12" s="1"/>
  <c r="F37" i="37"/>
  <c r="M26" i="12"/>
  <c r="P24" i="9"/>
  <c r="P12" i="9"/>
  <c r="P8" i="28"/>
  <c r="P9" i="28"/>
  <c r="P17" i="28"/>
  <c r="P18" i="28"/>
  <c r="P19" i="28"/>
  <c r="P20" i="28"/>
  <c r="P21" i="28"/>
  <c r="F42" i="28"/>
  <c r="P31" i="29"/>
  <c r="P32" i="29"/>
  <c r="P33" i="29"/>
  <c r="P34" i="29"/>
  <c r="F37" i="31"/>
  <c r="P9" i="31"/>
  <c r="P32" i="31"/>
  <c r="F42" i="32"/>
  <c r="D18" i="12"/>
  <c r="G18" i="12" s="1"/>
  <c r="H37" i="33"/>
  <c r="W19" i="12" s="1"/>
  <c r="P12" i="33"/>
  <c r="P13" i="33"/>
  <c r="P14" i="33"/>
  <c r="P15" i="33"/>
  <c r="P19" i="33"/>
  <c r="P20" i="33"/>
  <c r="P21" i="33"/>
  <c r="P35" i="33"/>
  <c r="F42" i="33"/>
  <c r="D19" i="12"/>
  <c r="G19" i="12" s="1"/>
  <c r="D24" i="12"/>
  <c r="G24" i="12" s="1"/>
  <c r="F42" i="38"/>
  <c r="P25" i="34"/>
  <c r="P30" i="34"/>
  <c r="P35" i="34"/>
  <c r="P36" i="34"/>
  <c r="E20" i="12"/>
  <c r="H20" i="12" s="1"/>
  <c r="H37" i="35"/>
  <c r="W21" i="12" s="1"/>
  <c r="P14" i="35"/>
  <c r="F41" i="35"/>
  <c r="O21" i="12"/>
  <c r="R21" i="12" s="1"/>
  <c r="G37" i="36"/>
  <c r="V22" i="12" s="1"/>
  <c r="P8" i="36"/>
  <c r="P16" i="36"/>
  <c r="H37" i="37"/>
  <c r="W23" i="12" s="1"/>
  <c r="P8" i="37"/>
  <c r="J38" i="37"/>
  <c r="P13" i="37"/>
  <c r="P17" i="37"/>
  <c r="P20" i="37"/>
  <c r="P24" i="37"/>
  <c r="P32" i="37"/>
  <c r="P34" i="37"/>
  <c r="J38" i="38"/>
  <c r="P24" i="38"/>
  <c r="G37" i="38"/>
  <c r="P25" i="38"/>
  <c r="P26" i="38"/>
  <c r="G42" i="38"/>
  <c r="H37" i="39"/>
  <c r="W25" i="12" s="1"/>
  <c r="P29" i="34"/>
  <c r="P33" i="34"/>
  <c r="P11" i="35"/>
  <c r="P12" i="35"/>
  <c r="P35" i="35"/>
  <c r="F42" i="35"/>
  <c r="D21" i="12"/>
  <c r="H37" i="36"/>
  <c r="W22" i="12" s="1"/>
  <c r="P15" i="36"/>
  <c r="P26" i="36"/>
  <c r="P31" i="36"/>
  <c r="P8" i="34"/>
  <c r="P12" i="34"/>
  <c r="P16" i="34"/>
  <c r="P20" i="34"/>
  <c r="P24" i="34"/>
  <c r="F42" i="34"/>
  <c r="D20" i="12"/>
  <c r="G20" i="12" s="1"/>
  <c r="F37" i="35"/>
  <c r="U21" i="12" s="1"/>
  <c r="P8" i="35"/>
  <c r="P10" i="35"/>
  <c r="P23" i="35"/>
  <c r="P24" i="35"/>
  <c r="P25" i="35"/>
  <c r="P26" i="35"/>
  <c r="P27" i="35"/>
  <c r="P28" i="35"/>
  <c r="P29" i="35"/>
  <c r="P30" i="35"/>
  <c r="P31" i="35"/>
  <c r="P32" i="35"/>
  <c r="P33" i="35"/>
  <c r="P34" i="35"/>
  <c r="P12" i="36"/>
  <c r="P20" i="36"/>
  <c r="P23" i="36"/>
  <c r="P24" i="36"/>
  <c r="P29" i="36"/>
  <c r="P30" i="36"/>
  <c r="P35" i="36"/>
  <c r="P13" i="38"/>
  <c r="P14" i="38"/>
  <c r="P18" i="38"/>
  <c r="P34" i="39"/>
  <c r="J38" i="31"/>
  <c r="F41" i="31"/>
  <c r="O17" i="12"/>
  <c r="R17" i="12" s="1"/>
  <c r="G42" i="9"/>
  <c r="F37" i="28"/>
  <c r="F41" i="28"/>
  <c r="F41" i="9"/>
  <c r="O14" i="12"/>
  <c r="R14" i="12" s="1"/>
  <c r="F42" i="29"/>
  <c r="D16" i="12"/>
  <c r="G16" i="12" s="1"/>
  <c r="U8" i="9"/>
  <c r="U9" i="9"/>
  <c r="U33" i="9"/>
  <c r="U24" i="9"/>
  <c r="U25" i="9"/>
  <c r="U26" i="9"/>
  <c r="U10" i="9"/>
  <c r="U31" i="9"/>
  <c r="U23" i="9"/>
  <c r="U15" i="9"/>
  <c r="U7" i="9"/>
  <c r="U29" i="9"/>
  <c r="U21" i="9"/>
  <c r="U13" i="9"/>
  <c r="U34" i="9"/>
  <c r="U18" i="9"/>
  <c r="U35" i="9"/>
  <c r="U27" i="9"/>
  <c r="U19" i="9"/>
  <c r="U11" i="9"/>
  <c r="J38" i="29"/>
  <c r="G37" i="9"/>
  <c r="V14" i="12" s="1"/>
  <c r="J38" i="9"/>
  <c r="L35" i="1"/>
  <c r="L31" i="1"/>
  <c r="L40" i="1"/>
  <c r="L41" i="1"/>
  <c r="R37" i="37"/>
  <c r="C30" i="6" s="1"/>
  <c r="D82" i="1"/>
  <c r="K82" i="1"/>
  <c r="M82" i="1" s="1"/>
  <c r="T26" i="12"/>
  <c r="N8" i="12"/>
  <c r="C14" i="6" s="1"/>
  <c r="C15" i="6" s="1"/>
  <c r="A48" i="1"/>
  <c r="A47" i="1" s="1"/>
  <c r="D73" i="1"/>
  <c r="K74" i="1"/>
  <c r="D74" i="1"/>
  <c r="D75" i="1"/>
  <c r="S37" i="36"/>
  <c r="D29" i="6" s="1"/>
  <c r="A62" i="1"/>
  <c r="J62" i="1" s="1"/>
  <c r="P6" i="37"/>
  <c r="F37" i="9"/>
  <c r="E14" i="12"/>
  <c r="H14" i="12" s="1"/>
  <c r="J37" i="1"/>
  <c r="A58" i="1"/>
  <c r="J58" i="1" s="1"/>
  <c r="A79" i="1"/>
  <c r="J79" i="1" s="1"/>
  <c r="Q37" i="35"/>
  <c r="B28" i="6" s="1"/>
  <c r="P7" i="35"/>
  <c r="O29" i="1"/>
  <c r="D56" i="1"/>
  <c r="D55" i="1"/>
  <c r="K55" i="1"/>
  <c r="J33" i="1"/>
  <c r="Q22" i="40"/>
  <c r="Q18" i="40"/>
  <c r="Q7" i="40"/>
  <c r="K79" i="1"/>
  <c r="D79" i="1"/>
  <c r="D80" i="1"/>
  <c r="L32" i="1"/>
  <c r="L39" i="1"/>
  <c r="D43" i="1"/>
  <c r="E33" i="1" s="1"/>
  <c r="G33" i="1" s="1"/>
  <c r="F33" i="1" s="1"/>
  <c r="H33" i="1" s="1"/>
  <c r="A54" i="1"/>
  <c r="J54" i="1" s="1"/>
  <c r="M52" i="1"/>
  <c r="J42" i="1"/>
  <c r="A63" i="1"/>
  <c r="J63" i="1" s="1"/>
  <c r="A59" i="1"/>
  <c r="J59" i="1" s="1"/>
  <c r="J38" i="1"/>
  <c r="A55" i="1"/>
  <c r="J55" i="1" s="1"/>
  <c r="J34" i="1"/>
  <c r="P7" i="29"/>
  <c r="P7" i="34"/>
  <c r="Q37" i="34"/>
  <c r="B27" i="6" s="1"/>
  <c r="Q19" i="40"/>
  <c r="D83" i="1"/>
  <c r="E69" i="1"/>
  <c r="I69" i="1"/>
  <c r="K63" i="1"/>
  <c r="D63" i="1"/>
  <c r="U17" i="12"/>
  <c r="J38" i="32"/>
  <c r="J38" i="33"/>
  <c r="J38" i="35"/>
  <c r="J38" i="36"/>
  <c r="Q37" i="33"/>
  <c r="B26" i="6" s="1"/>
  <c r="Q37" i="28"/>
  <c r="B22" i="6" s="1"/>
  <c r="P7" i="37"/>
  <c r="P27" i="9"/>
  <c r="P6" i="35"/>
  <c r="P8" i="9"/>
  <c r="P7" i="32"/>
  <c r="P7" i="39"/>
  <c r="P18" i="9"/>
  <c r="P28" i="9"/>
  <c r="P30" i="9"/>
  <c r="P29" i="9"/>
  <c r="P17" i="9"/>
  <c r="P19" i="9"/>
  <c r="R37" i="36"/>
  <c r="C29" i="6" s="1"/>
  <c r="R37" i="39"/>
  <c r="C32" i="6" s="1"/>
  <c r="P7" i="9"/>
  <c r="P7" i="33"/>
  <c r="S37" i="34"/>
  <c r="D27" i="6" s="1"/>
  <c r="U30" i="9"/>
  <c r="U22" i="9"/>
  <c r="U14" i="9"/>
  <c r="U6" i="9"/>
  <c r="J38" i="28"/>
  <c r="J37" i="29"/>
  <c r="D54" i="1"/>
  <c r="S37" i="9"/>
  <c r="D21" i="6" s="1"/>
  <c r="P6" i="9"/>
  <c r="U36" i="9"/>
  <c r="U28" i="9"/>
  <c r="U20" i="9"/>
  <c r="U12" i="9"/>
  <c r="J38" i="34"/>
  <c r="U23" i="12"/>
  <c r="P16" i="9"/>
  <c r="G41" i="32"/>
  <c r="F28" i="6"/>
  <c r="F22" i="6"/>
  <c r="I24" i="12"/>
  <c r="E24" i="12" s="1"/>
  <c r="I15" i="12"/>
  <c r="G42" i="33"/>
  <c r="X20" i="12"/>
  <c r="F27" i="6"/>
  <c r="P28" i="36"/>
  <c r="P33" i="36"/>
  <c r="P12" i="37"/>
  <c r="P16" i="37"/>
  <c r="P22" i="37"/>
  <c r="P25" i="37"/>
  <c r="P26" i="37"/>
  <c r="P28" i="37"/>
  <c r="P30" i="37"/>
  <c r="P31" i="37"/>
  <c r="P36" i="37"/>
  <c r="A36" i="38"/>
  <c r="A36" i="36"/>
  <c r="P34" i="9"/>
  <c r="P32" i="9"/>
  <c r="P23" i="9"/>
  <c r="P22" i="9"/>
  <c r="P21" i="9"/>
  <c r="P14" i="9"/>
  <c r="P13" i="9"/>
  <c r="P9" i="9"/>
  <c r="F24" i="6"/>
  <c r="G42" i="34"/>
  <c r="A36" i="28"/>
  <c r="P18" i="31"/>
  <c r="P34" i="31"/>
  <c r="P35" i="31"/>
  <c r="A36" i="31"/>
  <c r="P22" i="36"/>
  <c r="P19" i="37"/>
  <c r="G42" i="37"/>
  <c r="G37" i="39"/>
  <c r="P8" i="38"/>
  <c r="P10" i="38"/>
  <c r="P31" i="38"/>
  <c r="P16" i="38"/>
  <c r="P17" i="38"/>
  <c r="P21" i="38"/>
  <c r="P22" i="38"/>
  <c r="P34" i="38"/>
  <c r="P32" i="38"/>
  <c r="P8" i="39"/>
  <c r="P10" i="39"/>
  <c r="P12" i="39"/>
  <c r="P14" i="39"/>
  <c r="P18" i="39"/>
  <c r="P19" i="39"/>
  <c r="P22" i="39"/>
  <c r="P25" i="39"/>
  <c r="P26" i="39"/>
  <c r="P27" i="39"/>
  <c r="P28" i="39"/>
  <c r="P31" i="39"/>
  <c r="P32" i="39"/>
  <c r="S37" i="40"/>
  <c r="C11" i="6"/>
  <c r="E35" i="6" s="1"/>
  <c r="E45" i="28"/>
  <c r="E45" i="31"/>
  <c r="E45" i="9"/>
  <c r="E45" i="34"/>
  <c r="E45" i="38"/>
  <c r="E45" i="35"/>
  <c r="E45" i="32"/>
  <c r="E45" i="37"/>
  <c r="E45" i="36"/>
  <c r="R37" i="40"/>
  <c r="P6" i="33"/>
  <c r="R37" i="35"/>
  <c r="C28" i="6" s="1"/>
  <c r="P7" i="28"/>
  <c r="P7" i="31"/>
  <c r="Q37" i="37"/>
  <c r="B30" i="6" s="1"/>
  <c r="S37" i="28"/>
  <c r="D22" i="6" s="1"/>
  <c r="S37" i="37"/>
  <c r="D30" i="6" s="1"/>
  <c r="P36" i="9"/>
  <c r="P35" i="9"/>
  <c r="P31" i="9"/>
  <c r="P15" i="9"/>
  <c r="P11" i="9"/>
  <c r="P10" i="9"/>
  <c r="E45" i="33"/>
  <c r="Q37" i="32"/>
  <c r="B25" i="6" s="1"/>
  <c r="P6" i="36"/>
  <c r="R37" i="9"/>
  <c r="C21" i="6" s="1"/>
  <c r="P6" i="29"/>
  <c r="R37" i="29"/>
  <c r="C23" i="6" s="1"/>
  <c r="E45" i="39"/>
  <c r="Q37" i="9"/>
  <c r="B21" i="6" s="1"/>
  <c r="P7" i="38"/>
  <c r="R37" i="38"/>
  <c r="C31" i="6" s="1"/>
  <c r="E45" i="29"/>
  <c r="P11" i="31"/>
  <c r="P13" i="31"/>
  <c r="P14" i="31"/>
  <c r="P15" i="31"/>
  <c r="P16" i="31"/>
  <c r="P17" i="31"/>
  <c r="P23" i="31"/>
  <c r="P24" i="31"/>
  <c r="P25" i="31"/>
  <c r="P27" i="31"/>
  <c r="P28" i="31"/>
  <c r="P29" i="31"/>
  <c r="P33" i="31"/>
  <c r="G41" i="37" l="1"/>
  <c r="G41" i="29"/>
  <c r="J37" i="37"/>
  <c r="G41" i="38"/>
  <c r="G41" i="33"/>
  <c r="G25" i="12"/>
  <c r="H24" i="12"/>
  <c r="H19" i="12"/>
  <c r="H22" i="12"/>
  <c r="G21" i="12"/>
  <c r="H25" i="12"/>
  <c r="P17" i="12"/>
  <c r="S17" i="12" s="1"/>
  <c r="H18" i="12"/>
  <c r="H21" i="12"/>
  <c r="I42" i="9"/>
  <c r="H42" i="28" s="1"/>
  <c r="I42" i="28" s="1"/>
  <c r="H42" i="29" s="1"/>
  <c r="I42" i="29" s="1"/>
  <c r="H42" i="31" s="1"/>
  <c r="I42" i="31" s="1"/>
  <c r="H42" i="32" s="1"/>
  <c r="I42" i="32" s="1"/>
  <c r="H42" i="33" s="1"/>
  <c r="I42" i="33" s="1"/>
  <c r="H42" i="34" s="1"/>
  <c r="I42" i="34" s="1"/>
  <c r="H42" i="35" s="1"/>
  <c r="I42" i="35" s="1"/>
  <c r="H42" i="36" s="1"/>
  <c r="I42" i="36" s="1"/>
  <c r="H42" i="37" s="1"/>
  <c r="I42" i="37" s="1"/>
  <c r="H42" i="38" s="1"/>
  <c r="I42" i="38" s="1"/>
  <c r="H42" i="39" s="1"/>
  <c r="I42" i="39" s="1"/>
  <c r="O50" i="1"/>
  <c r="O63" i="1"/>
  <c r="O60" i="1"/>
  <c r="O54" i="1"/>
  <c r="P19" i="12"/>
  <c r="S19" i="12" s="1"/>
  <c r="M74" i="1"/>
  <c r="A7" i="35"/>
  <c r="M53" i="1"/>
  <c r="A7" i="34"/>
  <c r="A35" i="38"/>
  <c r="A27" i="36"/>
  <c r="A8" i="36"/>
  <c r="A7" i="37"/>
  <c r="A14" i="35"/>
  <c r="A11" i="36"/>
  <c r="A35" i="35"/>
  <c r="A13" i="33"/>
  <c r="A10" i="36"/>
  <c r="A26" i="33"/>
  <c r="M58" i="1"/>
  <c r="A33" i="36"/>
  <c r="A17" i="34"/>
  <c r="A13" i="39"/>
  <c r="A31" i="34"/>
  <c r="A36" i="39"/>
  <c r="A28" i="35"/>
  <c r="A27" i="33"/>
  <c r="A30" i="38"/>
  <c r="A13" i="35"/>
  <c r="A6" i="37"/>
  <c r="A16" i="34"/>
  <c r="M59" i="1"/>
  <c r="A34" i="37"/>
  <c r="A26" i="37"/>
  <c r="A26" i="38"/>
  <c r="A9" i="34"/>
  <c r="A20" i="39"/>
  <c r="A12" i="35"/>
  <c r="A22" i="34"/>
  <c r="A27" i="37"/>
  <c r="A23" i="35"/>
  <c r="A32" i="39"/>
  <c r="A23" i="34"/>
  <c r="A25" i="34"/>
  <c r="A10" i="38"/>
  <c r="A34" i="36"/>
  <c r="A23" i="37"/>
  <c r="G41" i="31"/>
  <c r="M62" i="1"/>
  <c r="M54" i="1"/>
  <c r="J37" i="35"/>
  <c r="Q37" i="40"/>
  <c r="P21" i="12"/>
  <c r="S21" i="12" s="1"/>
  <c r="J37" i="31"/>
  <c r="J26" i="12"/>
  <c r="N9" i="12"/>
  <c r="D14" i="6" s="1"/>
  <c r="D15" i="6" s="1"/>
  <c r="A69" i="1"/>
  <c r="A68" i="1" s="1"/>
  <c r="L74" i="1" s="1"/>
  <c r="P23" i="12"/>
  <c r="S23" i="12" s="1"/>
  <c r="P16" i="12"/>
  <c r="S16" i="12" s="1"/>
  <c r="M60" i="1"/>
  <c r="P22" i="12"/>
  <c r="S22" i="12" s="1"/>
  <c r="W26" i="12"/>
  <c r="E24" i="6"/>
  <c r="M41" i="1"/>
  <c r="N41" i="1" s="1"/>
  <c r="M34" i="1"/>
  <c r="M37" i="1"/>
  <c r="M39" i="1"/>
  <c r="N39" i="1" s="1"/>
  <c r="M42" i="1"/>
  <c r="M36" i="1"/>
  <c r="M38" i="1"/>
  <c r="N35" i="1"/>
  <c r="M40" i="1"/>
  <c r="N40" i="1" s="1"/>
  <c r="M32" i="1"/>
  <c r="N32" i="1" s="1"/>
  <c r="M31" i="1"/>
  <c r="N31" i="1" s="1"/>
  <c r="M33" i="1"/>
  <c r="E25" i="6"/>
  <c r="E31" i="6"/>
  <c r="J37" i="28"/>
  <c r="L36" i="1"/>
  <c r="M63" i="1"/>
  <c r="E26" i="6"/>
  <c r="M57" i="1"/>
  <c r="E34" i="1"/>
  <c r="G34" i="1" s="1"/>
  <c r="F34" i="1" s="1"/>
  <c r="H34" i="1" s="1"/>
  <c r="I34" i="1" s="1"/>
  <c r="E38" i="1"/>
  <c r="G38" i="1" s="1"/>
  <c r="F38" i="1" s="1"/>
  <c r="H38" i="1" s="1"/>
  <c r="I38" i="1" s="1"/>
  <c r="E41" i="1"/>
  <c r="G41" i="1" s="1"/>
  <c r="F41" i="1" s="1"/>
  <c r="H41" i="1" s="1"/>
  <c r="I41" i="1" s="1"/>
  <c r="E27" i="6"/>
  <c r="E23" i="6"/>
  <c r="P37" i="29"/>
  <c r="E28" i="6"/>
  <c r="O64" i="1"/>
  <c r="O65" i="1" s="1"/>
  <c r="Z8" i="12" s="1"/>
  <c r="P37" i="28"/>
  <c r="E32" i="6"/>
  <c r="E29" i="6"/>
  <c r="P37" i="32"/>
  <c r="U15" i="12"/>
  <c r="P15" i="12" s="1"/>
  <c r="S15" i="12" s="1"/>
  <c r="G41" i="28"/>
  <c r="P37" i="33"/>
  <c r="F33" i="6"/>
  <c r="J37" i="33"/>
  <c r="P37" i="34"/>
  <c r="L37" i="1"/>
  <c r="P37" i="36"/>
  <c r="G41" i="34"/>
  <c r="G41" i="35"/>
  <c r="V24" i="12"/>
  <c r="P24" i="12" s="1"/>
  <c r="S24" i="12" s="1"/>
  <c r="M55" i="1"/>
  <c r="M79" i="1"/>
  <c r="P20" i="12"/>
  <c r="S20" i="12" s="1"/>
  <c r="J37" i="36"/>
  <c r="L82" i="1"/>
  <c r="N82" i="1" s="1"/>
  <c r="P37" i="38"/>
  <c r="J37" i="38"/>
  <c r="J37" i="34"/>
  <c r="G41" i="36"/>
  <c r="P37" i="39"/>
  <c r="M56" i="1"/>
  <c r="M76" i="1"/>
  <c r="P37" i="31"/>
  <c r="D64" i="1"/>
  <c r="E63" i="1" s="1"/>
  <c r="G63" i="1" s="1"/>
  <c r="F63" i="1" s="1"/>
  <c r="H63" i="1" s="1"/>
  <c r="I63" i="1" s="1"/>
  <c r="D26" i="12"/>
  <c r="P37" i="35"/>
  <c r="D85" i="1"/>
  <c r="E73" i="1" s="1"/>
  <c r="I33" i="1"/>
  <c r="U14" i="12"/>
  <c r="G41" i="9"/>
  <c r="I41" i="9" s="1"/>
  <c r="H41" i="28" s="1"/>
  <c r="J37" i="9"/>
  <c r="X26" i="12"/>
  <c r="D33" i="6"/>
  <c r="E15" i="12"/>
  <c r="H15" i="12" s="1"/>
  <c r="I26" i="12"/>
  <c r="E35" i="1"/>
  <c r="G35" i="1" s="1"/>
  <c r="F35" i="1" s="1"/>
  <c r="H35" i="1" s="1"/>
  <c r="I35" i="1" s="1"/>
  <c r="E39" i="1"/>
  <c r="G39" i="1" s="1"/>
  <c r="F39" i="1" s="1"/>
  <c r="H39" i="1" s="1"/>
  <c r="I39" i="1" s="1"/>
  <c r="E40" i="1"/>
  <c r="G40" i="1" s="1"/>
  <c r="F40" i="1" s="1"/>
  <c r="H40" i="1" s="1"/>
  <c r="I40" i="1" s="1"/>
  <c r="E42" i="1"/>
  <c r="G42" i="1" s="1"/>
  <c r="F42" i="1" s="1"/>
  <c r="H42" i="1" s="1"/>
  <c r="I42" i="1" s="1"/>
  <c r="E32" i="1"/>
  <c r="G32" i="1" s="1"/>
  <c r="F32" i="1" s="1"/>
  <c r="H32" i="1" s="1"/>
  <c r="I32" i="1" s="1"/>
  <c r="E36" i="1"/>
  <c r="G36" i="1" s="1"/>
  <c r="F36" i="1" s="1"/>
  <c r="H36" i="1" s="1"/>
  <c r="I36" i="1" s="1"/>
  <c r="O26" i="12"/>
  <c r="P37" i="37"/>
  <c r="E31" i="1"/>
  <c r="L33" i="1"/>
  <c r="L38" i="1"/>
  <c r="V25" i="12"/>
  <c r="P25" i="12" s="1"/>
  <c r="S25" i="12" s="1"/>
  <c r="J37" i="39"/>
  <c r="G41" i="39"/>
  <c r="P37" i="9"/>
  <c r="E30" i="6"/>
  <c r="O71" i="1"/>
  <c r="O84" i="1"/>
  <c r="O78" i="1"/>
  <c r="O83" i="1"/>
  <c r="O79" i="1"/>
  <c r="O81" i="1"/>
  <c r="O74" i="1"/>
  <c r="O77" i="1"/>
  <c r="O75" i="1"/>
  <c r="O80" i="1"/>
  <c r="O73" i="1"/>
  <c r="O82" i="1"/>
  <c r="O76" i="1"/>
  <c r="L34" i="1"/>
  <c r="L42" i="1"/>
  <c r="L53" i="1"/>
  <c r="L60" i="1"/>
  <c r="L56" i="1"/>
  <c r="L63" i="1"/>
  <c r="L62" i="1"/>
  <c r="N62" i="1" s="1"/>
  <c r="L57" i="1"/>
  <c r="L52" i="1"/>
  <c r="N52" i="1" s="1"/>
  <c r="L59" i="1"/>
  <c r="L58" i="1"/>
  <c r="L54" i="1"/>
  <c r="L61" i="1"/>
  <c r="N61" i="1" s="1"/>
  <c r="L55" i="1"/>
  <c r="E37" i="1"/>
  <c r="G37" i="1" s="1"/>
  <c r="F37" i="1" s="1"/>
  <c r="H37" i="1" s="1"/>
  <c r="I37" i="1" s="1"/>
  <c r="C33" i="6"/>
  <c r="E22" i="6"/>
  <c r="B33" i="6"/>
  <c r="E21" i="6"/>
  <c r="H16" i="12" l="1"/>
  <c r="N42" i="1"/>
  <c r="P42" i="1" s="1"/>
  <c r="N37" i="1"/>
  <c r="N59" i="1"/>
  <c r="N58" i="1"/>
  <c r="N55" i="1"/>
  <c r="N34" i="1"/>
  <c r="P34" i="1" s="1"/>
  <c r="N74" i="1"/>
  <c r="N53" i="1"/>
  <c r="B11" i="1" s="1"/>
  <c r="N38" i="1"/>
  <c r="P38" i="1" s="1"/>
  <c r="H5" i="1"/>
  <c r="N36" i="1"/>
  <c r="P36" i="1" s="1"/>
  <c r="L83" i="1"/>
  <c r="N83" i="1" s="1"/>
  <c r="B20" i="1" s="1"/>
  <c r="L81" i="1"/>
  <c r="N81" i="1" s="1"/>
  <c r="L77" i="1"/>
  <c r="N77" i="1" s="1"/>
  <c r="L80" i="1"/>
  <c r="N80" i="1" s="1"/>
  <c r="L75" i="1"/>
  <c r="N75" i="1" s="1"/>
  <c r="L73" i="1"/>
  <c r="N73" i="1" s="1"/>
  <c r="B10" i="1" s="1"/>
  <c r="L84" i="1"/>
  <c r="N84" i="1" s="1"/>
  <c r="L78" i="1"/>
  <c r="N78" i="1" s="1"/>
  <c r="N57" i="1"/>
  <c r="N54" i="1"/>
  <c r="N60" i="1"/>
  <c r="L79" i="1"/>
  <c r="N79" i="1" s="1"/>
  <c r="N33" i="1"/>
  <c r="P33" i="1" s="1"/>
  <c r="I41" i="28"/>
  <c r="H41" i="29" s="1"/>
  <c r="I41" i="29" s="1"/>
  <c r="H41" i="31" s="1"/>
  <c r="I41" i="31" s="1"/>
  <c r="H41" i="32" s="1"/>
  <c r="I41" i="32" s="1"/>
  <c r="H41" i="33" s="1"/>
  <c r="I41" i="33" s="1"/>
  <c r="H41" i="34" s="1"/>
  <c r="I41" i="34" s="1"/>
  <c r="H41" i="35" s="1"/>
  <c r="I41" i="35" s="1"/>
  <c r="H41" i="36" s="1"/>
  <c r="I41" i="36" s="1"/>
  <c r="H41" i="37" s="1"/>
  <c r="I41" i="37" s="1"/>
  <c r="H41" i="38" s="1"/>
  <c r="I41" i="38" s="1"/>
  <c r="H41" i="39" s="1"/>
  <c r="I41" i="39" s="1"/>
  <c r="N63" i="1"/>
  <c r="P63" i="1" s="1"/>
  <c r="L76" i="1"/>
  <c r="N76" i="1" s="1"/>
  <c r="E55" i="1"/>
  <c r="G55" i="1" s="1"/>
  <c r="F55" i="1" s="1"/>
  <c r="H55" i="1" s="1"/>
  <c r="I55" i="1" s="1"/>
  <c r="P41" i="1"/>
  <c r="O41" i="1" s="1"/>
  <c r="C20" i="1" s="1"/>
  <c r="E56" i="1"/>
  <c r="G56" i="1" s="1"/>
  <c r="F56" i="1" s="1"/>
  <c r="H56" i="1" s="1"/>
  <c r="I56" i="1" s="1"/>
  <c r="E54" i="1"/>
  <c r="G54" i="1" s="1"/>
  <c r="F54" i="1" s="1"/>
  <c r="H54" i="1" s="1"/>
  <c r="I54" i="1" s="1"/>
  <c r="F48" i="1"/>
  <c r="E74" i="1"/>
  <c r="G74" i="1" s="1"/>
  <c r="F74" i="1" s="1"/>
  <c r="H74" i="1" s="1"/>
  <c r="I74" i="1" s="1"/>
  <c r="C18" i="6"/>
  <c r="C19" i="6" s="1"/>
  <c r="E82" i="1"/>
  <c r="G82" i="1" s="1"/>
  <c r="F82" i="1" s="1"/>
  <c r="H82" i="1" s="1"/>
  <c r="I82" i="1" s="1"/>
  <c r="N56" i="1"/>
  <c r="E75" i="1"/>
  <c r="G75" i="1" s="1"/>
  <c r="F75" i="1" s="1"/>
  <c r="P40" i="1"/>
  <c r="O40" i="1" s="1"/>
  <c r="C19" i="1" s="1"/>
  <c r="E80" i="1"/>
  <c r="G80" i="1" s="1"/>
  <c r="F80" i="1" s="1"/>
  <c r="H80" i="1" s="1"/>
  <c r="I80" i="1" s="1"/>
  <c r="E26" i="12"/>
  <c r="G73" i="1"/>
  <c r="P37" i="1"/>
  <c r="P39" i="1"/>
  <c r="P32" i="1"/>
  <c r="E52" i="1"/>
  <c r="E62" i="1"/>
  <c r="G62" i="1" s="1"/>
  <c r="F62" i="1" s="1"/>
  <c r="H62" i="1" s="1"/>
  <c r="I62" i="1" s="1"/>
  <c r="E57" i="1"/>
  <c r="G57" i="1" s="1"/>
  <c r="F57" i="1" s="1"/>
  <c r="H57" i="1" s="1"/>
  <c r="I57" i="1" s="1"/>
  <c r="E53" i="1"/>
  <c r="G53" i="1" s="1"/>
  <c r="F53" i="1" s="1"/>
  <c r="H53" i="1" s="1"/>
  <c r="I53" i="1" s="1"/>
  <c r="E60" i="1"/>
  <c r="G60" i="1" s="1"/>
  <c r="F60" i="1" s="1"/>
  <c r="H60" i="1" s="1"/>
  <c r="I60" i="1" s="1"/>
  <c r="E61" i="1"/>
  <c r="G61" i="1" s="1"/>
  <c r="F61" i="1" s="1"/>
  <c r="H61" i="1" s="1"/>
  <c r="I61" i="1" s="1"/>
  <c r="E59" i="1"/>
  <c r="G59" i="1" s="1"/>
  <c r="F59" i="1" s="1"/>
  <c r="H59" i="1" s="1"/>
  <c r="I59" i="1" s="1"/>
  <c r="E58" i="1"/>
  <c r="G58" i="1" s="1"/>
  <c r="F58" i="1" s="1"/>
  <c r="H58" i="1" s="1"/>
  <c r="I58" i="1" s="1"/>
  <c r="O85" i="1"/>
  <c r="P35" i="1"/>
  <c r="E81" i="1"/>
  <c r="G81" i="1" s="1"/>
  <c r="F81" i="1" s="1"/>
  <c r="E84" i="1"/>
  <c r="G84" i="1" s="1"/>
  <c r="F84" i="1" s="1"/>
  <c r="H84" i="1" s="1"/>
  <c r="I84" i="1" s="1"/>
  <c r="E77" i="1"/>
  <c r="G77" i="1" s="1"/>
  <c r="F77" i="1" s="1"/>
  <c r="E76" i="1"/>
  <c r="G76" i="1" s="1"/>
  <c r="F76" i="1" s="1"/>
  <c r="E78" i="1"/>
  <c r="G78" i="1" s="1"/>
  <c r="F78" i="1" s="1"/>
  <c r="B19" i="1"/>
  <c r="U26" i="12"/>
  <c r="P14" i="12"/>
  <c r="S14" i="12" s="1"/>
  <c r="E43" i="1"/>
  <c r="G31" i="1"/>
  <c r="V26" i="12"/>
  <c r="E79" i="1"/>
  <c r="G79" i="1" s="1"/>
  <c r="F79" i="1" s="1"/>
  <c r="H79" i="1" s="1"/>
  <c r="I79" i="1" s="1"/>
  <c r="E83" i="1"/>
  <c r="G83" i="1" s="1"/>
  <c r="F83" i="1" s="1"/>
  <c r="G45" i="9"/>
  <c r="G45" i="29"/>
  <c r="G45" i="37"/>
  <c r="E33" i="6"/>
  <c r="G45" i="35"/>
  <c r="G45" i="33"/>
  <c r="G45" i="38"/>
  <c r="G45" i="32"/>
  <c r="G45" i="36"/>
  <c r="G45" i="28"/>
  <c r="G45" i="39"/>
  <c r="G45" i="34"/>
  <c r="G45" i="31"/>
  <c r="B18" i="1" l="1"/>
  <c r="B16" i="1"/>
  <c r="B17" i="1"/>
  <c r="P74" i="1"/>
  <c r="P54" i="1"/>
  <c r="B15" i="1"/>
  <c r="B21" i="1"/>
  <c r="B12" i="1"/>
  <c r="B13" i="1"/>
  <c r="N85" i="1"/>
  <c r="G6" i="1" s="1"/>
  <c r="F6" i="1" s="1"/>
  <c r="W9" i="12" s="1"/>
  <c r="N43" i="1"/>
  <c r="G4" i="1" s="1"/>
  <c r="F4" i="1" s="1"/>
  <c r="W7" i="12" s="1"/>
  <c r="P75" i="1"/>
  <c r="P56" i="1"/>
  <c r="P55" i="1"/>
  <c r="P80" i="1"/>
  <c r="H75" i="1"/>
  <c r="I75" i="1" s="1"/>
  <c r="P79" i="1"/>
  <c r="P82" i="1"/>
  <c r="P60" i="1"/>
  <c r="P53" i="1"/>
  <c r="D11" i="1" s="1"/>
  <c r="B14" i="1"/>
  <c r="P58" i="1"/>
  <c r="N64" i="1"/>
  <c r="G5" i="1" s="1"/>
  <c r="F5" i="1" s="1"/>
  <c r="W8" i="12" s="1"/>
  <c r="P59" i="1"/>
  <c r="O36" i="1"/>
  <c r="C15" i="1" s="1"/>
  <c r="O42" i="1"/>
  <c r="C21" i="1" s="1"/>
  <c r="O33" i="1"/>
  <c r="C12" i="1" s="1"/>
  <c r="G85" i="1"/>
  <c r="F73" i="1"/>
  <c r="H83" i="1"/>
  <c r="I83" i="1" s="1"/>
  <c r="P83" i="1"/>
  <c r="P62" i="1"/>
  <c r="H78" i="1"/>
  <c r="I78" i="1" s="1"/>
  <c r="P78" i="1"/>
  <c r="H81" i="1"/>
  <c r="I81" i="1" s="1"/>
  <c r="P81" i="1"/>
  <c r="P61" i="1"/>
  <c r="G52" i="1"/>
  <c r="E64" i="1"/>
  <c r="O39" i="1"/>
  <c r="C18" i="1" s="1"/>
  <c r="P57" i="1"/>
  <c r="E85" i="1"/>
  <c r="O38" i="1"/>
  <c r="C17" i="1" s="1"/>
  <c r="E41" i="37"/>
  <c r="N23" i="12"/>
  <c r="H76" i="1"/>
  <c r="I76" i="1" s="1"/>
  <c r="P76" i="1"/>
  <c r="P84" i="1"/>
  <c r="D21" i="1" s="1"/>
  <c r="F69" i="1"/>
  <c r="O86" i="1"/>
  <c r="Z9" i="12" s="1"/>
  <c r="H6" i="1"/>
  <c r="O32" i="1"/>
  <c r="C11" i="1" s="1"/>
  <c r="O37" i="1"/>
  <c r="C16" i="1" s="1"/>
  <c r="G43" i="1"/>
  <c r="F31" i="1"/>
  <c r="P26" i="12"/>
  <c r="O34" i="1"/>
  <c r="C13" i="1" s="1"/>
  <c r="H77" i="1"/>
  <c r="I77" i="1" s="1"/>
  <c r="P77" i="1"/>
  <c r="O35" i="1"/>
  <c r="C14" i="1" s="1"/>
  <c r="N24" i="12"/>
  <c r="E41" i="38"/>
  <c r="I9" i="12"/>
  <c r="D12" i="1" l="1"/>
  <c r="E42" i="29" s="1"/>
  <c r="D14" i="1"/>
  <c r="C18" i="12" s="1"/>
  <c r="D17" i="1"/>
  <c r="C21" i="12" s="1"/>
  <c r="B22" i="1"/>
  <c r="D13" i="1"/>
  <c r="C17" i="12" s="1"/>
  <c r="D18" i="1"/>
  <c r="E42" i="36" s="1"/>
  <c r="D15" i="1"/>
  <c r="C19" i="12" s="1"/>
  <c r="D16" i="1"/>
  <c r="C20" i="12" s="1"/>
  <c r="D20" i="1"/>
  <c r="C24" i="12" s="1"/>
  <c r="D19" i="1"/>
  <c r="C23" i="12" s="1"/>
  <c r="G7" i="1"/>
  <c r="E42" i="39"/>
  <c r="C25" i="12"/>
  <c r="N20" i="12"/>
  <c r="E41" i="34"/>
  <c r="G64" i="1"/>
  <c r="F52" i="1"/>
  <c r="E41" i="35"/>
  <c r="N21" i="12"/>
  <c r="N16" i="12"/>
  <c r="E41" i="29"/>
  <c r="E41" i="32"/>
  <c r="N18" i="12"/>
  <c r="C15" i="12"/>
  <c r="E42" i="28"/>
  <c r="E41" i="36"/>
  <c r="N22" i="12"/>
  <c r="H73" i="1"/>
  <c r="P73" i="1"/>
  <c r="P85" i="1" s="1"/>
  <c r="I6" i="1" s="1"/>
  <c r="N25" i="12"/>
  <c r="E41" i="39"/>
  <c r="N19" i="12"/>
  <c r="E41" i="33"/>
  <c r="E41" i="31"/>
  <c r="N17" i="12"/>
  <c r="H31" i="1"/>
  <c r="P31" i="1"/>
  <c r="N15" i="12"/>
  <c r="E41" i="28"/>
  <c r="C16" i="12" l="1"/>
  <c r="E42" i="35"/>
  <c r="E42" i="32"/>
  <c r="E42" i="31"/>
  <c r="E42" i="33"/>
  <c r="C22" i="12"/>
  <c r="E42" i="37"/>
  <c r="E42" i="34"/>
  <c r="E42" i="38"/>
  <c r="H43" i="1"/>
  <c r="I31" i="1"/>
  <c r="I43" i="1" s="1"/>
  <c r="P43" i="1"/>
  <c r="I4" i="1" s="1"/>
  <c r="O31" i="1"/>
  <c r="H52" i="1"/>
  <c r="P52" i="1"/>
  <c r="P64" i="1" s="1"/>
  <c r="I5" i="1" s="1"/>
  <c r="H85" i="1"/>
  <c r="D18" i="6" s="1"/>
  <c r="D19" i="6" s="1"/>
  <c r="I73" i="1"/>
  <c r="I85" i="1" s="1"/>
  <c r="D10" i="1" l="1"/>
  <c r="D22" i="1" s="1"/>
  <c r="I7" i="1"/>
  <c r="H64" i="1"/>
  <c r="I52" i="1"/>
  <c r="I64" i="1" s="1"/>
  <c r="O43" i="1"/>
  <c r="C10" i="1"/>
  <c r="C14" i="12" l="1"/>
  <c r="C26" i="12" s="1"/>
  <c r="E42" i="9"/>
  <c r="E41" i="9"/>
  <c r="N14" i="12"/>
  <c r="N26" i="12" s="1"/>
  <c r="C22" i="1"/>
  <c r="O44" i="1"/>
  <c r="Z7" i="12" s="1"/>
  <c r="F27" i="1"/>
  <c r="H4" i="1"/>
  <c r="H7" i="1" s="1"/>
  <c r="B18" i="6"/>
  <c r="B19" i="6" s="1"/>
  <c r="E19" i="6" l="1"/>
  <c r="E34" i="6" s="1"/>
  <c r="E36" i="6" s="1"/>
  <c r="C10" i="6"/>
  <c r="F45" i="38" l="1"/>
  <c r="I45" i="38" s="1"/>
  <c r="F45" i="37"/>
  <c r="I45" i="37" s="1"/>
  <c r="F45" i="39"/>
  <c r="I45" i="39" s="1"/>
  <c r="F45" i="36"/>
  <c r="I45" i="36" s="1"/>
  <c r="F45" i="28"/>
  <c r="I45" i="28" s="1"/>
  <c r="F45" i="32"/>
  <c r="I45" i="32" s="1"/>
  <c r="F45" i="29"/>
  <c r="I45" i="29" s="1"/>
  <c r="I8" i="12"/>
  <c r="F45" i="33"/>
  <c r="I45" i="33" s="1"/>
  <c r="F45" i="9"/>
  <c r="I45" i="9" s="1"/>
  <c r="F45" i="34"/>
  <c r="I45" i="34" s="1"/>
  <c r="F45" i="31"/>
  <c r="I45" i="31" s="1"/>
  <c r="F45" i="35"/>
  <c r="I45" i="3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Kent Andersson</author>
  </authors>
  <commentList>
    <comment ref="T6" authorId="0" shapeId="0" xr:uid="{00000000-0006-0000-0200-000001000000}">
      <text>
        <r>
          <rPr>
            <b/>
            <sz val="9"/>
            <color indexed="81"/>
            <rFont val="Tahoma"/>
            <family val="2"/>
          </rPr>
          <t>Kent Andersson:</t>
        </r>
        <r>
          <rPr>
            <sz val="9"/>
            <color indexed="81"/>
            <rFont val="Tahoma"/>
            <family val="2"/>
          </rPr>
          <t xml:space="preserve">
Avser kolumnen för planerade arbetsdagar (kolumn D på månadsflikarna). Det är det värde du skriver in här som schemat använder.</t>
        </r>
      </text>
    </comment>
    <comment ref="W6" authorId="0" shapeId="0" xr:uid="{00000000-0006-0000-0200-000002000000}">
      <text>
        <r>
          <rPr>
            <b/>
            <sz val="9"/>
            <color indexed="81"/>
            <rFont val="Tahoma"/>
            <family val="2"/>
          </rPr>
          <t>Kent Andersson:</t>
        </r>
        <r>
          <rPr>
            <sz val="9"/>
            <color indexed="81"/>
            <rFont val="Tahoma"/>
            <family val="2"/>
          </rPr>
          <t xml:space="preserve">
Arbetstimmar per dag (Arb-tim/dag) skall inte överstiga 8 tim 0 min. De veckor du tar semester är det viktigt att du planerar in lika många arbetsdagar som du angett under "Arb-dgr/vecka" och på dessa arbetsdagar det antal timmar som visas under "Arb-tim/dag". 
Det hindrar inte att du arbetar mer vissa veckor och mindre vissa andra veckor (när du inte har semester).</t>
        </r>
      </text>
    </comment>
    <comment ref="Z6" authorId="0" shapeId="0" xr:uid="{00000000-0006-0000-0200-000003000000}">
      <text>
        <r>
          <rPr>
            <b/>
            <sz val="9"/>
            <color indexed="81"/>
            <rFont val="Tahoma"/>
            <family val="2"/>
          </rPr>
          <t>Kent Andersson:</t>
        </r>
        <r>
          <rPr>
            <sz val="9"/>
            <color indexed="81"/>
            <rFont val="Tahoma"/>
            <family val="2"/>
          </rPr>
          <t xml:space="preserve">
Antal arbetsdagar utgår från planerade dagar (kolumn D på månadsflikarna). Här räknar tidsschemat ut beräknat antal arbetsdagar per vecka (Ber arb-dgr/v) för den anställningsperiod du angett. Det är värdena i kolumnerna Ssg och Arb-dgr/vecka, som används för att ange det genomsnittliga värdet.</t>
        </r>
      </text>
    </comment>
  </commentList>
</comments>
</file>

<file path=xl/sharedStrings.xml><?xml version="1.0" encoding="utf-8"?>
<sst xmlns="http://schemas.openxmlformats.org/spreadsheetml/2006/main" count="1808" uniqueCount="317">
  <si>
    <t>Till fliken Handbok</t>
  </si>
  <si>
    <t>Registrera dig som användare av schemat genom ett mail till:</t>
  </si>
  <si>
    <t xml:space="preserve"> tidsschema@kumnet.se</t>
  </si>
  <si>
    <t xml:space="preserve">Vid registrering sparas endast din epostadress för att kunna ge dig viktigt information som </t>
  </si>
  <si>
    <t>berör tidsschemat.</t>
  </si>
  <si>
    <t>Support: tidsschema@kumnet.se -- © Kent Andersson</t>
  </si>
  <si>
    <t>.</t>
  </si>
  <si>
    <t>Till fliken Uppstart</t>
  </si>
  <si>
    <t>Handboken - hjälp igång</t>
  </si>
  <si>
    <t>Navigera smidigt med länkarna i tidsschemat!</t>
  </si>
  <si>
    <t>VIKTIGT: Läs detta innan du börjar använda schemat!</t>
  </si>
  <si>
    <t>Schemat är skrivskyddat och du kan därför endast registrera i celler som är gul/gröna:</t>
  </si>
  <si>
    <t>Planera arbetstiden för hela året</t>
  </si>
  <si>
    <t>När du arbetar förtroendearbetstid finns inga "röda" dagar i almanackan. Du planerar arbetstiden tillsammans med din arbetsgivare till de tider du behöver arbeta.  Tidsschemat medger att du arbetar andra tider än du planerat. Du kan, och skall därför göra en planering av arbetstiden för den period som tidschemat omfattar, i samband med att du startar upp schemat. En sådan planering hjälper dig att fördela arbetstiden under året på ett sunt sätt. Det gör det möjligt för din arbetsgivare att reglera ledigheter för sjukdom, VAB, föräldraledighet och semester på ett korrekt sätt.</t>
  </si>
  <si>
    <t>Fliken "UPPSTART" - börja ALLTID att fylla i relevant information här!</t>
  </si>
  <si>
    <t>Område A: Fyll i ditt och arbetsgivarens namn samt den ålder du uppnår under året.</t>
  </si>
  <si>
    <t xml:space="preserve">Område B: Här registreras den tidsperiod som schemat skall användas. Period A är ifyllt för arbete hela året med 100% ssg. Stämmer det är schemat klart att för att använda. Börja med att planera arbetsdagarna. </t>
  </si>
  <si>
    <t>Om du under året byter sysselsättningsgrad och/eller antal dagar du arbetar i genomsnitt per vecka ändrar du slut-datumet för period A till den sista dagen före innan du byter arbetstid. På raden för period B skriver du slut-datumet för den nya arbetstiden. Börjar-datumet anger tidsschemat automatiskt.</t>
  </si>
  <si>
    <t>Period A, B och C:</t>
  </si>
  <si>
    <t>Du kan ange upp till tre perioder med olika arbetstider. På månadsflikarna i kolumn A framgår vilken period respektive dag tillhör. Arbetar man olika många dagar per vecka i de olika perioderna påverkar det hur semesterdagar räknas bort från semestersaldot. Mer info finns nedtill på Semester-fliken.</t>
  </si>
  <si>
    <t>Fliken "Semester":</t>
  </si>
  <si>
    <t>Har du sparade semesterdagar fyller du i antalet under denna flik. Här ser du också sammandraget över hur mycket semester du tagit ut och/eller planerat för året.</t>
  </si>
  <si>
    <r>
      <rPr>
        <u/>
        <sz val="11"/>
        <color theme="1"/>
        <rFont val="Calibri"/>
        <family val="2"/>
        <scheme val="minor"/>
      </rPr>
      <t>Vägledande</t>
    </r>
    <r>
      <rPr>
        <sz val="11"/>
        <color theme="1"/>
        <rFont val="Calibri"/>
        <family val="2"/>
        <scheme val="minor"/>
      </rPr>
      <t>: Månadsflikarnas rekommendationer (Rek) om antalet timmar och arb-dgr skall vara vägledande för dig när du planerar arbetstiden. När det gäller timmar kan planeringen vissa månader bli färre och andra månader flera timmar än vad som står angivet. Målet bör vara att antalet timmar på helåret ungefär skall stämma överens.</t>
    </r>
  </si>
  <si>
    <t>Genom att fylla i område B på uppstartsfliken på ett korrekt sätt, hanteras även årets semesteruttag korrekt under förutsättning att du planerar semestern med lika många arbetsdagar per vecka som du normalt arbetar per vecka.</t>
  </si>
  <si>
    <t>Veckoarbetstiden  förklaras på fliken Uppstart, nedtill vid märket Not.</t>
  </si>
  <si>
    <t>När nettosemester räknas om till bruttosemesterdagar</t>
  </si>
  <si>
    <t>Innevarande kalenderår är också intjänandeår för årets semester.</t>
  </si>
  <si>
    <t xml:space="preserve">Månadsflikarna: För dig som arbetar i genomsnitt mindre än 5 dagar per vecka räknas dina uttagna semesterdagar om till bruttosemester enligt kolumn P. Oavsett hur många dagar du arbetar under en vecka så skall fem semesterdagar avräknas för en veckas ledighet. Se ytterligare förklaring längst ned på fliken Semester. </t>
  </si>
  <si>
    <t>Behöver du hjälp - supportmail:</t>
  </si>
  <si>
    <t>tidsschema@kumnet.se</t>
  </si>
  <si>
    <t>Länk till kollektivavtalet. 
Under "Anställningsvillkor" (mitt på sidan) hittar du en länk till avtalet:</t>
  </si>
  <si>
    <t>https://vision.se/System/Avdelningar/Stockholm/Vision-Ekumeniska/Avtal--hjalpmedel/</t>
  </si>
  <si>
    <t>Vision Direkt - Facklig rådgivning alla vardagar mellan kl 8-20 telefon 0771-44 00 00</t>
  </si>
  <si>
    <t>Förtroendearbetstid</t>
  </si>
  <si>
    <t>Har du registrerat dig som användare av tidsschemat? Se viktig info på fliken "Välkommen"!</t>
  </si>
  <si>
    <t>A</t>
  </si>
  <si>
    <t>Namn:</t>
  </si>
  <si>
    <t>Skriv ditt namn här</t>
  </si>
  <si>
    <t xml:space="preserve">B </t>
  </si>
  <si>
    <t>Schemat hanterar byte av ssg och arb-dgr/vecka två gånger under kalenderåret:</t>
  </si>
  <si>
    <t>Hjälp</t>
  </si>
  <si>
    <t>Arb-givare:</t>
  </si>
  <si>
    <t>Skriv arbetsgivarens namn här</t>
  </si>
  <si>
    <t>år</t>
  </si>
  <si>
    <t>dgr</t>
  </si>
  <si>
    <t>B</t>
  </si>
  <si>
    <t>C</t>
  </si>
  <si>
    <t>Sammandrag per månad</t>
  </si>
  <si>
    <t>Till handboken</t>
  </si>
  <si>
    <t>Se exempel på ifyllt schema</t>
  </si>
  <si>
    <t>Timmar</t>
  </si>
  <si>
    <t>Dagar</t>
  </si>
  <si>
    <t>Specifikation utfall</t>
  </si>
  <si>
    <t>Månad</t>
  </si>
  <si>
    <t>Ant arb-tim att
planera</t>
  </si>
  <si>
    <t>Planerat</t>
  </si>
  <si>
    <t>Utfall</t>
  </si>
  <si>
    <t>Ack planerat</t>
  </si>
  <si>
    <t>Ack utfall</t>
  </si>
  <si>
    <t>Arb</t>
  </si>
  <si>
    <t>Sjuk</t>
  </si>
  <si>
    <t>Vab</t>
  </si>
  <si>
    <t>F-ledig</t>
  </si>
  <si>
    <t>Sem (netto)</t>
  </si>
  <si>
    <t>Ant arb-dgr att
planera
Se not!</t>
  </si>
  <si>
    <t>Räknare</t>
  </si>
  <si>
    <t>Januari</t>
  </si>
  <si>
    <t>Februari</t>
  </si>
  <si>
    <t>Mars</t>
  </si>
  <si>
    <t>April</t>
  </si>
  <si>
    <t>Maj</t>
  </si>
  <si>
    <t>Juni</t>
  </si>
  <si>
    <t>Juli</t>
  </si>
  <si>
    <t>Augusti</t>
  </si>
  <si>
    <t>September</t>
  </si>
  <si>
    <t>Oktober</t>
  </si>
  <si>
    <t>November</t>
  </si>
  <si>
    <t>December</t>
  </si>
  <si>
    <t>Summa</t>
  </si>
  <si>
    <t>--</t>
  </si>
  <si>
    <t>Not:</t>
  </si>
  <si>
    <t>I avtalet kan man läsa att veckoarbetstiden skall vara 38,25 timmar. Visions tidsschema använder sig av 40-timmarsvecka.</t>
  </si>
  <si>
    <t>Visions tidsschema kompenserar det genom att 40-timmarsvecka planeras under 50 istället för 52,2 veckor per år (52,2 = genomsnittsvärde).</t>
  </si>
  <si>
    <t xml:space="preserve">Räkneexempel: </t>
  </si>
  <si>
    <t>40 timmar * 50 (veckor) = 2 000 timmar/år</t>
  </si>
  <si>
    <t>38,25 timmar * 52,2 (veckor) = 1 997 timmar/år</t>
  </si>
  <si>
    <t>Till Uppstartsfliken</t>
  </si>
  <si>
    <t>Vad är semesterkvot?</t>
  </si>
  <si>
    <t>Sparad semester per år:</t>
  </si>
  <si>
    <t xml:space="preserve">Helårssemester: </t>
  </si>
  <si>
    <t>Sparat år</t>
  </si>
  <si>
    <t>Ant dgr</t>
  </si>
  <si>
    <t xml:space="preserve">Anställningstidens sem: </t>
  </si>
  <si>
    <t xml:space="preserve">Sparade semesterdagar: </t>
  </si>
  <si>
    <t xml:space="preserve"> (enl specifikation till höger)</t>
  </si>
  <si>
    <t>År 2016</t>
  </si>
  <si>
    <t>Beskrivning</t>
  </si>
  <si>
    <t>Period A</t>
  </si>
  <si>
    <t>Period B</t>
  </si>
  <si>
    <t>Period C</t>
  </si>
  <si>
    <t>År 2017</t>
  </si>
  <si>
    <t>Brutto</t>
  </si>
  <si>
    <t>Netto-</t>
  </si>
  <si>
    <t>År 2018</t>
  </si>
  <si>
    <t>semester</t>
  </si>
  <si>
    <t>Ev justering</t>
  </si>
  <si>
    <t>Semesterkvot</t>
  </si>
  <si>
    <t xml:space="preserve">Antal % av helårssem i perioden: </t>
  </si>
  <si>
    <t xml:space="preserve">Semester i perioden: </t>
  </si>
  <si>
    <t>Så här fungerar semesterkvotstabellen:</t>
  </si>
  <si>
    <t>Uttag av semester:</t>
  </si>
  <si>
    <t>Om du arbetar tre dagar per vecka och</t>
  </si>
  <si>
    <t>tar semester dessa tre dagar har du en</t>
  </si>
  <si>
    <t>nettosemester på tre dagar och en</t>
  </si>
  <si>
    <t>bruttosemester på 3*1,67 dagar =</t>
  </si>
  <si>
    <t>fem dagar.</t>
  </si>
  <si>
    <t>Det betyder att ditt semestersaldo</t>
  </si>
  <si>
    <t>räknas ned med fem dagar.</t>
  </si>
  <si>
    <t>Semesterkvotstabell</t>
  </si>
  <si>
    <t xml:space="preserve">Arb-dgr/vecka: </t>
  </si>
  <si>
    <t>%</t>
  </si>
  <si>
    <t>Sem-kvot</t>
  </si>
  <si>
    <t xml:space="preserve">Uttagna/planerade semesterdagar: </t>
  </si>
  <si>
    <t xml:space="preserve">Ej planerade eller uttagna semesterdagar: </t>
  </si>
  <si>
    <t xml:space="preserve">Sparade semesterdagar från tidigare år: </t>
  </si>
  <si>
    <t xml:space="preserve">Totalt semestersaldo: </t>
  </si>
  <si>
    <t>1. För den som arbetar mindre än fem dagar i veckan används semesterkvoten.</t>
  </si>
  <si>
    <t xml:space="preserve">    för att rätt antal semesterdagar skall avräknas från semestersaldot.</t>
  </si>
  <si>
    <t>2. För den som arbetar fem dagar/vecka har inte semesterkvoten någon betydelse.</t>
  </si>
  <si>
    <t xml:space="preserve">3. '"Grundregeln" är att vid en veckas semester skall alltid 5 dagar avräknas </t>
  </si>
  <si>
    <t xml:space="preserve">    från semestersaldot, oavsett hur många dagar som är arbetsdagar i veckan.</t>
  </si>
  <si>
    <t>4. Veckoarbetstiden räknas ut genom att lägga ihop 4 veckors arbetsdagar och dela med 4.</t>
  </si>
  <si>
    <t>Exempel vid en veckas semester:</t>
  </si>
  <si>
    <t>a. Du arbetar 4 dagar per vecka, semesterkvoten är 1,25. Ditt sem-saldo sänks med 4 x 1,25 = 5 dagar</t>
  </si>
  <si>
    <t>b. Du arbetar 3 dagar per vecka, semesterkvoten är 1,67. Ditt sem-saldo sänks med 3 x 1,67 = 5 dagar</t>
  </si>
  <si>
    <t>c. Oavsett om man tar några eller många dagars semester, används samma semesterkvot.</t>
  </si>
  <si>
    <t>Beräkning av anställningens arbetstid</t>
  </si>
  <si>
    <t>Period</t>
  </si>
  <si>
    <t>Börjar</t>
  </si>
  <si>
    <t>Slutar</t>
  </si>
  <si>
    <t>Ssg</t>
  </si>
  <si>
    <t>Arb-dgr/vecka</t>
  </si>
  <si>
    <t>Arb-tim/dag</t>
  </si>
  <si>
    <t>Kal-dgr</t>
  </si>
  <si>
    <t>Arb-dgr</t>
  </si>
  <si>
    <t>Arb-tim</t>
  </si>
  <si>
    <t>Period 1:</t>
  </si>
  <si>
    <t>Period 2:</t>
  </si>
  <si>
    <t>Period 3:</t>
  </si>
  <si>
    <t xml:space="preserve">Summa: </t>
  </si>
  <si>
    <t>Månader</t>
  </si>
  <si>
    <t>Jan</t>
  </si>
  <si>
    <t>Feb</t>
  </si>
  <si>
    <t>Mar</t>
  </si>
  <si>
    <t>Apr</t>
  </si>
  <si>
    <t>Jun</t>
  </si>
  <si>
    <t>Jul</t>
  </si>
  <si>
    <t>Aug</t>
  </si>
  <si>
    <t>Sep</t>
  </si>
  <si>
    <t>Okt</t>
  </si>
  <si>
    <t>Nov</t>
  </si>
  <si>
    <t>Dec</t>
  </si>
  <si>
    <t>Summor</t>
  </si>
  <si>
    <t>Start</t>
  </si>
  <si>
    <t>Slut</t>
  </si>
  <si>
    <t>Arb-dgr perioden</t>
  </si>
  <si>
    <t>Årsarb-tid</t>
  </si>
  <si>
    <t>Veck/år</t>
  </si>
  <si>
    <t>Arb-dgr/år</t>
  </si>
  <si>
    <t>Arbetstid</t>
  </si>
  <si>
    <t>Första dgn</t>
  </si>
  <si>
    <t>Sista dgn</t>
  </si>
  <si>
    <t>Dgr/mån</t>
  </si>
  <si>
    <t>Procent</t>
  </si>
  <si>
    <t>Arb-dgr/dag</t>
  </si>
  <si>
    <t>Arb-dgr/mån</t>
  </si>
  <si>
    <t>Arb-tim/mån</t>
  </si>
  <si>
    <t>1:a arb-dgn</t>
  </si>
  <si>
    <t>Sista arb-dgn</t>
  </si>
  <si>
    <t>Ber arb-dgr/v</t>
  </si>
  <si>
    <t>Datum</t>
  </si>
  <si>
    <t>Dag</t>
  </si>
  <si>
    <t>Helgdagar</t>
  </si>
  <si>
    <t>Dagnr</t>
  </si>
  <si>
    <t>Veckodag</t>
  </si>
  <si>
    <t>Mån</t>
  </si>
  <si>
    <t>Tis</t>
  </si>
  <si>
    <t>Ons</t>
  </si>
  <si>
    <t>Tors</t>
  </si>
  <si>
    <t>Fre</t>
  </si>
  <si>
    <t>Lör</t>
  </si>
  <si>
    <t>Sön</t>
  </si>
  <si>
    <t>Helgdag</t>
  </si>
  <si>
    <t>Nyårsdagen</t>
  </si>
  <si>
    <t>Söndag</t>
  </si>
  <si>
    <t>Trettondedag jul</t>
  </si>
  <si>
    <t>Torsdag</t>
  </si>
  <si>
    <t>Alla hjärtans dag</t>
  </si>
  <si>
    <t>Sommartid</t>
  </si>
  <si>
    <t>Skärtorsdagen</t>
  </si>
  <si>
    <t>Fredag</t>
  </si>
  <si>
    <t>Långfredagen</t>
  </si>
  <si>
    <t>Påskdagen</t>
  </si>
  <si>
    <t>Måndag</t>
  </si>
  <si>
    <t>Annandag påsk</t>
  </si>
  <si>
    <t>Valborgsmässoafton</t>
  </si>
  <si>
    <t>Onsdag</t>
  </si>
  <si>
    <t>Första maj</t>
  </si>
  <si>
    <t>Kristi Himmelsfärdsdag</t>
  </si>
  <si>
    <t>Pingstdagen</t>
  </si>
  <si>
    <t>Mors dag</t>
  </si>
  <si>
    <t>Sveriges Nationaldag</t>
  </si>
  <si>
    <t>Midsommar-afton</t>
  </si>
  <si>
    <t>Lördag</t>
  </si>
  <si>
    <t>Midsommar-dagen</t>
  </si>
  <si>
    <t>Vintertid</t>
  </si>
  <si>
    <t>Alla helgons dag</t>
  </si>
  <si>
    <t>Fars dag</t>
  </si>
  <si>
    <t>Lucia</t>
  </si>
  <si>
    <t>Julafton</t>
  </si>
  <si>
    <t>Juldagen</t>
  </si>
  <si>
    <t>Annandag jul</t>
  </si>
  <si>
    <t>Nyårsafton</t>
  </si>
  <si>
    <t>Till uppstartsfliken</t>
  </si>
  <si>
    <t>Skriv ditt namn på fliken Uppstart</t>
  </si>
  <si>
    <t>Förklaring till felmeddelanden i "Diff"-kolumnen:</t>
  </si>
  <si>
    <t>Skriv arbetsgivarens namn på fliken Uppstart</t>
  </si>
  <si>
    <t>Fel1</t>
  </si>
  <si>
    <t>Vid frånvaro (sjuk, vab, F-ledig, semester) kan inte en punkt registreras i arb-kolumnen.</t>
  </si>
  <si>
    <t>Om du inte arbetar en planerad dag, skriv en punkt (.) i kolumnen "Arb", då hanteras diffen.</t>
  </si>
  <si>
    <t>Semesterkvoter</t>
  </si>
  <si>
    <t>Fel2</t>
  </si>
  <si>
    <t>Vid semesteruttag kan du inte samtidigt sätta upp timmar för arbete eller frånvaro.</t>
  </si>
  <si>
    <t>Plan</t>
  </si>
  <si>
    <t>Sem n:o</t>
  </si>
  <si>
    <t>Diff</t>
  </si>
  <si>
    <t>Anteckning</t>
  </si>
  <si>
    <t>Räkn</t>
  </si>
  <si>
    <t>s</t>
  </si>
  <si>
    <t>v</t>
  </si>
  <si>
    <t>f</t>
  </si>
  <si>
    <t>Sem b:o</t>
  </si>
  <si>
    <t>Fel3
Fel4</t>
  </si>
  <si>
    <t>Vid semesteruttag måste motsvarande tid vara planerad i "Plan"-kolumnen.
Vid frånvaro (sjuk, vab, F-ledig) kan inte antalet timmar vara högre än planerade.</t>
  </si>
  <si>
    <t>Planerat 8 tim men arbetade 10</t>
  </si>
  <si>
    <t/>
  </si>
  <si>
    <t>Planerade 8 tim och arbetade 8</t>
  </si>
  <si>
    <t>Planerade 8 tim men tog ledigt</t>
  </si>
  <si>
    <t>Planerade ledighet men arb 8 tim</t>
  </si>
  <si>
    <t>Planerade 8 tim men blev sjuk</t>
  </si>
  <si>
    <t>Vabade hela dagen (8 tim)</t>
  </si>
  <si>
    <t>Tog föräldraledigt hel dag</t>
  </si>
  <si>
    <t>Vabade 6 tim och arb 2 (= 8 tim)</t>
  </si>
  <si>
    <t>Uttag av semester</t>
  </si>
  <si>
    <t>Sjuk och gick hem de 3 sista tim</t>
  </si>
  <si>
    <t>Fortsatt sjuk hela dagen.</t>
  </si>
  <si>
    <t>Planerat arb 8 tim, det blev 6 tim</t>
  </si>
  <si>
    <t>Planerat arb 8 tim, det blev 10 tim</t>
  </si>
  <si>
    <t xml:space="preserve">Antal dagar: </t>
  </si>
  <si>
    <t xml:space="preserve">Antal timmar: </t>
  </si>
  <si>
    <t>Förklaring till "För din planering":</t>
  </si>
  <si>
    <t xml:space="preserve">För din planering: </t>
  </si>
  <si>
    <t>Rek</t>
  </si>
  <si>
    <t>In diff</t>
  </si>
  <si>
    <t>Ut diff</t>
  </si>
  <si>
    <t>Ungefär så här många dagar och timmar bör du normalt planera för den här månaden.</t>
  </si>
  <si>
    <t>Dgr</t>
  </si>
  <si>
    <t>**)</t>
  </si>
  <si>
    <t>Så här många dagar och timmar har du planerat denna månad.</t>
  </si>
  <si>
    <t>Tim</t>
  </si>
  <si>
    <t>Underskrift</t>
  </si>
  <si>
    <t>Så här många dagar och timmar har du arbetat denna månad.</t>
  </si>
  <si>
    <t xml:space="preserve">Här visas hur du arbetat i förhållande till planerade timmar och dagar </t>
  </si>
  <si>
    <t xml:space="preserve">Semestersaldo: </t>
  </si>
  <si>
    <t>Sparad</t>
  </si>
  <si>
    <t>Årets</t>
  </si>
  <si>
    <t>Årets uttag *)</t>
  </si>
  <si>
    <t>Kvar</t>
  </si>
  <si>
    <t>från jan till och med förra månaden</t>
  </si>
  <si>
    <t>Här visas motsvarande diff inklusive denna månad.</t>
  </si>
  <si>
    <t>*) Avser bruttosemesteruttag. **) "Ut diff" nollställs vid årsskifte.</t>
  </si>
  <si>
    <t>Attest</t>
  </si>
  <si>
    <t>Förklaring till "Semestersaldo":</t>
  </si>
  <si>
    <t>Noteringar</t>
  </si>
  <si>
    <t>Sparad/Årets:  Uppgifterna hämtas från Semesterfliken.</t>
  </si>
  <si>
    <t>Årets uttag:      Här räknas bruttosemesterdagarna bort från semestersaldot.</t>
  </si>
  <si>
    <t>Kvar:</t>
  </si>
  <si>
    <t>Här visas hur många semesterdagar som du har kvar.</t>
  </si>
  <si>
    <t xml:space="preserve">S:a dgr: </t>
  </si>
  <si>
    <t>Välj flik att återvända till:</t>
  </si>
  <si>
    <t>Uppstart</t>
  </si>
  <si>
    <t>Semester</t>
  </si>
  <si>
    <t>I den här kolumnen kan du föra egen statistik, som du är intresserad av:</t>
  </si>
  <si>
    <t xml:space="preserve">  &gt; Antal gudstjänster du medverkat i</t>
  </si>
  <si>
    <t xml:space="preserve">  &gt; Antal hembesök som du gjort</t>
  </si>
  <si>
    <t xml:space="preserve">  &gt; Antal sammanträden du deltagit på</t>
  </si>
  <si>
    <t xml:space="preserve">  &gt; Antal kilometer du kört med bilen i tjänsten</t>
  </si>
  <si>
    <t xml:space="preserve">  &gt; Antal personer du vill gratulera den här dagen (påminnelse)</t>
  </si>
  <si>
    <t>Listan kan göras lång, din fantasi sätter gränsen.</t>
  </si>
  <si>
    <t>Plats för dina anteckningar:</t>
  </si>
  <si>
    <t xml:space="preserve">Viktigt: </t>
  </si>
  <si>
    <t>Ver 1</t>
  </si>
  <si>
    <t>Tor</t>
  </si>
  <si>
    <t>År 2019</t>
  </si>
  <si>
    <t>Arbetstidsschema 2021</t>
  </si>
  <si>
    <t>Vanligaste helgdagarna i Sverige under 2021:</t>
  </si>
  <si>
    <t>År 2020</t>
  </si>
  <si>
    <t>Årsavstämning</t>
  </si>
  <si>
    <t>Kvartalsavstämning</t>
  </si>
  <si>
    <t>x</t>
  </si>
  <si>
    <t>Ack planera dgr</t>
  </si>
  <si>
    <t>Ack planera timmar</t>
  </si>
  <si>
    <t>Schema för januari 2021</t>
  </si>
  <si>
    <t>Den registrering du gjorde för 2020 års tidsschema sparas inte, därför måste du göra ny registrering.</t>
  </si>
  <si>
    <r>
      <rPr>
        <b/>
        <sz val="10"/>
        <color theme="1"/>
        <rFont val="Calibri"/>
        <family val="2"/>
        <scheme val="minor"/>
      </rPr>
      <t>D</t>
    </r>
    <r>
      <rPr>
        <sz val="9"/>
        <color theme="1"/>
        <rFont val="Calibri"/>
        <family val="2"/>
        <scheme val="minor"/>
      </rPr>
      <t xml:space="preserve">
Uppföljning arbetstider:</t>
    </r>
  </si>
  <si>
    <t>Cellerna T6, W6 och Z6 på Uppstartsfliken har cellkommentarer. Markera de olika cellerna och håll musen över dem och läs cellkommentarerna. De ger information hur schemat arbetar.</t>
  </si>
  <si>
    <t>Välkommen till Vision Ekumeniskas tidsschema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</si>
</sst>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00"/>
    <numFmt numFmtId="166" formatCode="0.0"/>
    <numFmt numFmtId="167" formatCode="#,##0.0"/>
    <numFmt numFmtId="168" formatCode="0.0%"/>
    <numFmt numFmtId="169" formatCode="dd"/>
  </numFmts>
  <fonts count="36" x14ac:knownFonts="1">
    <font>
      <sz val="11"/>
      <color theme="1"/>
      <name val="Calibri"/>
      <family val="2"/>
      <scheme val="minor"/>
    </font>
    <font>
      <sz val="11"/>
      <color theme="1"/>
      <name val="Calibri"/>
      <family val="2"/>
      <scheme val="minor"/>
    </font>
    <font>
      <sz val="9"/>
      <color theme="1"/>
      <name val="Calibri"/>
      <family val="2"/>
      <scheme val="minor"/>
    </font>
    <font>
      <sz val="10"/>
      <color theme="1"/>
      <name val="Calibri"/>
      <family val="2"/>
      <scheme val="minor"/>
    </font>
    <font>
      <u/>
      <sz val="11"/>
      <color theme="1"/>
      <name val="Calibri"/>
      <family val="2"/>
      <scheme val="minor"/>
    </font>
    <font>
      <i/>
      <sz val="9"/>
      <color theme="1"/>
      <name val="Calibri"/>
      <family val="2"/>
      <scheme val="minor"/>
    </font>
    <font>
      <sz val="16"/>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1"/>
      <name val="Calibri"/>
      <family val="2"/>
      <scheme val="minor"/>
    </font>
    <font>
      <u/>
      <sz val="11"/>
      <color theme="10"/>
      <name val="Calibri"/>
      <family val="2"/>
    </font>
    <font>
      <i/>
      <sz val="11"/>
      <color theme="1"/>
      <name val="Calibri"/>
      <family val="2"/>
      <scheme val="minor"/>
    </font>
    <font>
      <sz val="10"/>
      <color rgb="FFFF0000"/>
      <name val="Calibri"/>
      <family val="2"/>
      <scheme val="minor"/>
    </font>
    <font>
      <i/>
      <sz val="10"/>
      <color theme="1"/>
      <name val="Calibri"/>
      <family val="2"/>
      <scheme val="minor"/>
    </font>
    <font>
      <sz val="10"/>
      <name val="Arial"/>
      <family val="2"/>
    </font>
    <font>
      <b/>
      <sz val="10"/>
      <name val="Arial"/>
      <family val="2"/>
    </font>
    <font>
      <b/>
      <sz val="18"/>
      <color theme="1"/>
      <name val="Calibri"/>
      <family val="2"/>
      <scheme val="minor"/>
    </font>
    <font>
      <b/>
      <i/>
      <sz val="11"/>
      <color theme="3"/>
      <name val="Calibri"/>
      <family val="2"/>
      <scheme val="minor"/>
    </font>
    <font>
      <b/>
      <sz val="10"/>
      <color theme="1"/>
      <name val="Calibri"/>
      <family val="2"/>
      <scheme val="minor"/>
    </font>
    <font>
      <sz val="8"/>
      <color theme="1"/>
      <name val="Calibri"/>
      <family val="2"/>
      <scheme val="minor"/>
    </font>
    <font>
      <sz val="11"/>
      <color rgb="FF002060"/>
      <name val="Calibri"/>
      <family val="2"/>
      <scheme val="minor"/>
    </font>
    <font>
      <u/>
      <sz val="11"/>
      <color theme="10"/>
      <name val="Calibri"/>
      <family val="2"/>
      <scheme val="minor"/>
    </font>
    <font>
      <b/>
      <sz val="12"/>
      <color theme="1"/>
      <name val="Calibri"/>
      <family val="2"/>
      <scheme val="minor"/>
    </font>
    <font>
      <b/>
      <sz val="11"/>
      <color rgb="FFFF0000"/>
      <name val="Calibri"/>
      <family val="2"/>
      <scheme val="minor"/>
    </font>
    <font>
      <sz val="22"/>
      <color theme="1"/>
      <name val="Calibri"/>
      <family val="2"/>
      <scheme val="minor"/>
    </font>
    <font>
      <u/>
      <sz val="10"/>
      <color theme="10"/>
      <name val="Calibri"/>
      <family val="2"/>
      <scheme val="minor"/>
    </font>
    <font>
      <sz val="9"/>
      <color indexed="81"/>
      <name val="Tahoma"/>
      <family val="2"/>
    </font>
    <font>
      <b/>
      <sz val="9"/>
      <color indexed="81"/>
      <name val="Tahoma"/>
      <family val="2"/>
    </font>
    <font>
      <sz val="8"/>
      <name val="Calibri"/>
      <family val="2"/>
      <scheme val="minor"/>
    </font>
    <font>
      <u/>
      <sz val="10"/>
      <color theme="1"/>
      <name val="Calibri"/>
      <family val="2"/>
      <scheme val="minor"/>
    </font>
    <font>
      <b/>
      <i/>
      <sz val="9"/>
      <color theme="1"/>
      <name val="Calibri"/>
      <family val="2"/>
      <scheme val="minor"/>
    </font>
    <font>
      <i/>
      <sz val="9"/>
      <color rgb="FF0070C0"/>
      <name val="Calibri"/>
      <family val="2"/>
      <scheme val="minor"/>
    </font>
    <font>
      <sz val="9"/>
      <color rgb="FF0070C0"/>
      <name val="Calibri"/>
      <family val="2"/>
      <scheme val="minor"/>
    </font>
    <font>
      <sz val="12"/>
      <color theme="1"/>
      <name val="Calibri"/>
      <family val="2"/>
      <scheme val="minor"/>
    </font>
    <font>
      <sz val="18"/>
      <color rgb="FF0070C0"/>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rgb="FFFFFFCC"/>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rgb="FFF1FA8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s>
  <borders count="9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style="thick">
        <color indexed="64"/>
      </right>
      <top style="thin">
        <color indexed="64"/>
      </top>
      <bottom style="thick">
        <color indexed="64"/>
      </bottom>
      <diagonal/>
    </border>
    <border>
      <left style="thick">
        <color indexed="64"/>
      </left>
      <right/>
      <top/>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style="thick">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ck">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ck">
        <color indexed="64"/>
      </right>
      <top style="medium">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n">
        <color indexed="64"/>
      </left>
      <right style="thick">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ck">
        <color indexed="64"/>
      </bottom>
      <diagonal/>
    </border>
    <border>
      <left style="thick">
        <color indexed="64"/>
      </left>
      <right/>
      <top style="thin">
        <color indexed="64"/>
      </top>
      <bottom/>
      <diagonal/>
    </border>
  </borders>
  <cellStyleXfs count="5">
    <xf numFmtId="0" fontId="0" fillId="0" borderId="0"/>
    <xf numFmtId="9" fontId="1" fillId="0" borderId="0" applyFont="0" applyFill="0" applyBorder="0" applyAlignment="0" applyProtection="0"/>
    <xf numFmtId="0" fontId="11" fillId="0" borderId="0" applyNumberFormat="0" applyFill="0" applyBorder="0" applyAlignment="0" applyProtection="0">
      <alignment vertical="top"/>
      <protection locked="0"/>
    </xf>
    <xf numFmtId="0" fontId="15" fillId="0" borderId="0"/>
    <xf numFmtId="0" fontId="22" fillId="0" borderId="0" applyNumberFormat="0" applyFill="0" applyBorder="0" applyAlignment="0" applyProtection="0"/>
  </cellStyleXfs>
  <cellXfs count="472">
    <xf numFmtId="0" fontId="0" fillId="0" borderId="0" xfId="0"/>
    <xf numFmtId="14" fontId="0" fillId="0" borderId="0" xfId="0" applyNumberFormat="1"/>
    <xf numFmtId="0" fontId="0" fillId="0" borderId="1" xfId="0" applyBorder="1"/>
    <xf numFmtId="10" fontId="0" fillId="0" borderId="0" xfId="1" applyNumberFormat="1" applyFont="1"/>
    <xf numFmtId="10" fontId="0" fillId="0" borderId="0" xfId="0" applyNumberFormat="1"/>
    <xf numFmtId="10" fontId="0" fillId="0" borderId="1" xfId="1" applyNumberFormat="1" applyFont="1" applyBorder="1"/>
    <xf numFmtId="164" fontId="0" fillId="0" borderId="0" xfId="0" applyNumberFormat="1"/>
    <xf numFmtId="164" fontId="0" fillId="0" borderId="1" xfId="0" applyNumberFormat="1" applyBorder="1"/>
    <xf numFmtId="1" fontId="0" fillId="0" borderId="0" xfId="0" applyNumberFormat="1"/>
    <xf numFmtId="165" fontId="0" fillId="0" borderId="0" xfId="0" applyNumberFormat="1"/>
    <xf numFmtId="165" fontId="0" fillId="0" borderId="1" xfId="0" applyNumberFormat="1" applyBorder="1"/>
    <xf numFmtId="164" fontId="0" fillId="0" borderId="0" xfId="1" applyNumberFormat="1" applyFont="1"/>
    <xf numFmtId="164" fontId="0" fillId="0" borderId="1" xfId="1" applyNumberFormat="1" applyFont="1" applyBorder="1"/>
    <xf numFmtId="14" fontId="2" fillId="0" borderId="0" xfId="0" applyNumberFormat="1" applyFont="1" applyAlignment="1">
      <alignment horizontal="center"/>
    </xf>
    <xf numFmtId="166" fontId="0" fillId="0" borderId="0" xfId="0" applyNumberFormat="1"/>
    <xf numFmtId="1" fontId="0" fillId="0" borderId="1" xfId="0" applyNumberFormat="1" applyBorder="1"/>
    <xf numFmtId="167" fontId="0" fillId="0" borderId="0" xfId="0" applyNumberFormat="1"/>
    <xf numFmtId="167" fontId="0" fillId="0" borderId="1" xfId="0" applyNumberFormat="1" applyBorder="1"/>
    <xf numFmtId="0" fontId="0" fillId="0" borderId="2" xfId="0" applyBorder="1" applyAlignment="1">
      <alignment horizontal="center"/>
    </xf>
    <xf numFmtId="9" fontId="0" fillId="0" borderId="2" xfId="1" applyFont="1" applyBorder="1" applyAlignment="1">
      <alignment horizontal="center"/>
    </xf>
    <xf numFmtId="3" fontId="0" fillId="2" borderId="2" xfId="0" applyNumberFormat="1" applyFill="1" applyBorder="1" applyAlignment="1">
      <alignment horizontal="center"/>
    </xf>
    <xf numFmtId="9" fontId="0" fillId="2" borderId="2" xfId="1" applyFont="1" applyFill="1" applyBorder="1" applyAlignment="1">
      <alignment horizontal="center"/>
    </xf>
    <xf numFmtId="0" fontId="0" fillId="2" borderId="2" xfId="0" applyFill="1" applyBorder="1" applyAlignment="1">
      <alignment horizontal="center"/>
    </xf>
    <xf numFmtId="4" fontId="0" fillId="0" borderId="6" xfId="0" applyNumberFormat="1" applyBorder="1" applyAlignment="1">
      <alignment horizontal="center"/>
    </xf>
    <xf numFmtId="14" fontId="0" fillId="0" borderId="2" xfId="0" applyNumberFormat="1" applyBorder="1" applyAlignment="1">
      <alignment horizontal="center"/>
    </xf>
    <xf numFmtId="1" fontId="0" fillId="2" borderId="2" xfId="0" applyNumberFormat="1" applyFill="1" applyBorder="1" applyAlignment="1">
      <alignment horizontal="center"/>
    </xf>
    <xf numFmtId="166" fontId="0" fillId="0" borderId="1" xfId="0" applyNumberFormat="1" applyBorder="1"/>
    <xf numFmtId="166" fontId="0" fillId="2" borderId="2" xfId="0" applyNumberFormat="1" applyFill="1" applyBorder="1" applyAlignment="1">
      <alignment horizontal="center"/>
    </xf>
    <xf numFmtId="0" fontId="3" fillId="0" borderId="2" xfId="0" applyFont="1" applyBorder="1" applyAlignment="1">
      <alignment horizontal="center"/>
    </xf>
    <xf numFmtId="1" fontId="3" fillId="0" borderId="2" xfId="0" applyNumberFormat="1" applyFont="1" applyBorder="1" applyAlignment="1">
      <alignment horizontal="center"/>
    </xf>
    <xf numFmtId="0" fontId="3" fillId="0" borderId="1" xfId="0" applyFont="1" applyBorder="1" applyAlignment="1">
      <alignment horizontal="center"/>
    </xf>
    <xf numFmtId="0" fontId="0" fillId="0" borderId="0" xfId="0" applyAlignment="1">
      <alignment horizontal="center"/>
    </xf>
    <xf numFmtId="0" fontId="0" fillId="0" borderId="0" xfId="0" applyAlignment="1">
      <alignment horizontal="center" wrapText="1"/>
    </xf>
    <xf numFmtId="0" fontId="4" fillId="0" borderId="0" xfId="0" applyFont="1"/>
    <xf numFmtId="9" fontId="0" fillId="0" borderId="0" xfId="1" applyFont="1"/>
    <xf numFmtId="0" fontId="5" fillId="0" borderId="4" xfId="0" applyFont="1" applyBorder="1" applyAlignment="1">
      <alignment horizontal="center"/>
    </xf>
    <xf numFmtId="0" fontId="0" fillId="0" borderId="1" xfId="0" applyBorder="1" applyAlignment="1">
      <alignment horizontal="center"/>
    </xf>
    <xf numFmtId="1" fontId="0" fillId="0" borderId="2" xfId="0" applyNumberFormat="1" applyBorder="1" applyAlignment="1">
      <alignment horizontal="center"/>
    </xf>
    <xf numFmtId="1" fontId="0" fillId="0" borderId="0" xfId="0" applyNumberFormat="1" applyAlignment="1">
      <alignment horizontal="center"/>
    </xf>
    <xf numFmtId="9" fontId="0" fillId="0" borderId="0" xfId="1" applyFont="1" applyAlignment="1">
      <alignment horizontal="center"/>
    </xf>
    <xf numFmtId="0" fontId="0" fillId="0" borderId="0" xfId="0" applyAlignment="1">
      <alignment horizontal="right"/>
    </xf>
    <xf numFmtId="0" fontId="0" fillId="0" borderId="2" xfId="0" applyBorder="1" applyAlignment="1">
      <alignment horizontal="right"/>
    </xf>
    <xf numFmtId="0" fontId="0" fillId="0" borderId="20" xfId="0" applyBorder="1"/>
    <xf numFmtId="0" fontId="0" fillId="0" borderId="21" xfId="0" applyBorder="1" applyAlignment="1">
      <alignment horizontal="center"/>
    </xf>
    <xf numFmtId="0" fontId="0" fillId="0" borderId="22" xfId="0" applyBorder="1"/>
    <xf numFmtId="0" fontId="0" fillId="0" borderId="23" xfId="0" applyBorder="1" applyAlignment="1">
      <alignment horizontal="center"/>
    </xf>
    <xf numFmtId="0" fontId="0" fillId="0" borderId="24" xfId="0" applyBorder="1"/>
    <xf numFmtId="0" fontId="0" fillId="0" borderId="25" xfId="0" applyBorder="1" applyAlignment="1">
      <alignment horizontal="center"/>
    </xf>
    <xf numFmtId="0" fontId="0" fillId="0" borderId="26" xfId="0" applyBorder="1"/>
    <xf numFmtId="0" fontId="0" fillId="0" borderId="21" xfId="0" applyBorder="1"/>
    <xf numFmtId="0" fontId="0" fillId="0" borderId="28" xfId="0" applyBorder="1"/>
    <xf numFmtId="14" fontId="15" fillId="0" borderId="29" xfId="3" applyNumberFormat="1" applyBorder="1" applyAlignment="1">
      <alignment horizontal="center"/>
    </xf>
    <xf numFmtId="0" fontId="15" fillId="0" borderId="30" xfId="3" applyBorder="1" applyAlignment="1">
      <alignment horizontal="center"/>
    </xf>
    <xf numFmtId="0" fontId="15" fillId="0" borderId="31" xfId="3" applyBorder="1"/>
    <xf numFmtId="14" fontId="15" fillId="0" borderId="32" xfId="3" applyNumberFormat="1" applyBorder="1" applyAlignment="1">
      <alignment horizontal="center"/>
    </xf>
    <xf numFmtId="0" fontId="15" fillId="0" borderId="33" xfId="3" applyBorder="1" applyAlignment="1">
      <alignment horizontal="center"/>
    </xf>
    <xf numFmtId="0" fontId="15" fillId="0" borderId="34" xfId="3" applyBorder="1"/>
    <xf numFmtId="15" fontId="15" fillId="0" borderId="34" xfId="3" applyNumberFormat="1" applyBorder="1"/>
    <xf numFmtId="14" fontId="15" fillId="0" borderId="35" xfId="3" applyNumberFormat="1" applyBorder="1" applyAlignment="1">
      <alignment horizontal="center"/>
    </xf>
    <xf numFmtId="0" fontId="15" fillId="0" borderId="36" xfId="3" applyBorder="1" applyAlignment="1">
      <alignment horizontal="center"/>
    </xf>
    <xf numFmtId="14" fontId="15" fillId="0" borderId="37" xfId="3" applyNumberFormat="1" applyBorder="1" applyAlignment="1">
      <alignment horizontal="center"/>
    </xf>
    <xf numFmtId="0" fontId="15" fillId="0" borderId="38" xfId="3" applyBorder="1" applyAlignment="1">
      <alignment horizontal="center"/>
    </xf>
    <xf numFmtId="0" fontId="15" fillId="0" borderId="39" xfId="3" applyBorder="1"/>
    <xf numFmtId="0" fontId="0" fillId="0" borderId="7" xfId="0" applyBorder="1"/>
    <xf numFmtId="0" fontId="0" fillId="0" borderId="6" xfId="0" applyBorder="1"/>
    <xf numFmtId="0" fontId="6" fillId="0" borderId="6" xfId="0" applyFont="1" applyBorder="1"/>
    <xf numFmtId="0" fontId="17" fillId="0" borderId="6" xfId="0" applyFont="1" applyBorder="1"/>
    <xf numFmtId="0" fontId="6" fillId="0" borderId="6" xfId="0" applyFont="1" applyBorder="1" applyAlignment="1">
      <alignment horizontal="center"/>
    </xf>
    <xf numFmtId="0" fontId="6" fillId="0" borderId="6" xfId="0" applyFont="1" applyBorder="1" applyAlignment="1">
      <alignment horizontal="center" shrinkToFit="1"/>
    </xf>
    <xf numFmtId="0" fontId="0" fillId="0" borderId="9" xfId="0" applyBorder="1"/>
    <xf numFmtId="0" fontId="0" fillId="0" borderId="0" xfId="0" applyAlignment="1">
      <alignment horizontal="center" shrinkToFit="1"/>
    </xf>
    <xf numFmtId="0" fontId="0" fillId="0" borderId="11" xfId="0" applyBorder="1"/>
    <xf numFmtId="0" fontId="0" fillId="0" borderId="0" xfId="0" applyAlignment="1">
      <alignment shrinkToFit="1"/>
    </xf>
    <xf numFmtId="0" fontId="7" fillId="0" borderId="0" xfId="0" applyFont="1"/>
    <xf numFmtId="0" fontId="8" fillId="0" borderId="0" xfId="0" applyFont="1"/>
    <xf numFmtId="1" fontId="19" fillId="0" borderId="0" xfId="0" applyNumberFormat="1" applyFont="1"/>
    <xf numFmtId="0" fontId="8" fillId="0" borderId="0" xfId="0" applyFont="1" applyAlignment="1">
      <alignment horizontal="right"/>
    </xf>
    <xf numFmtId="166" fontId="0" fillId="0" borderId="48" xfId="0" applyNumberFormat="1" applyBorder="1"/>
    <xf numFmtId="0" fontId="0" fillId="0" borderId="19" xfId="0" applyBorder="1"/>
    <xf numFmtId="1" fontId="0" fillId="0" borderId="19" xfId="0" applyNumberFormat="1" applyBorder="1" applyAlignment="1">
      <alignment shrinkToFit="1"/>
    </xf>
    <xf numFmtId="1" fontId="0" fillId="0" borderId="49" xfId="0" applyNumberFormat="1" applyBorder="1" applyAlignment="1">
      <alignment shrinkToFit="1"/>
    </xf>
    <xf numFmtId="0" fontId="21" fillId="0" borderId="19" xfId="0" applyFont="1" applyBorder="1"/>
    <xf numFmtId="0" fontId="0" fillId="4" borderId="19" xfId="0" applyFill="1" applyBorder="1"/>
    <xf numFmtId="0" fontId="10" fillId="0" borderId="19" xfId="0" applyFont="1" applyBorder="1" applyAlignment="1">
      <alignment shrinkToFit="1"/>
    </xf>
    <xf numFmtId="0" fontId="10" fillId="0" borderId="11" xfId="0" applyFont="1" applyBorder="1" applyAlignment="1">
      <alignment shrinkToFit="1"/>
    </xf>
    <xf numFmtId="0" fontId="0" fillId="0" borderId="50" xfId="0" applyBorder="1" applyAlignment="1">
      <alignment shrinkToFit="1"/>
    </xf>
    <xf numFmtId="0" fontId="0" fillId="0" borderId="0" xfId="0" applyProtection="1">
      <protection locked="0"/>
    </xf>
    <xf numFmtId="1" fontId="0" fillId="0" borderId="11" xfId="0" applyNumberFormat="1" applyBorder="1" applyAlignment="1">
      <alignment shrinkToFit="1"/>
    </xf>
    <xf numFmtId="0" fontId="0" fillId="0" borderId="2" xfId="0" applyBorder="1"/>
    <xf numFmtId="1" fontId="0" fillId="0" borderId="2" xfId="0" applyNumberFormat="1" applyBorder="1" applyAlignment="1">
      <alignment shrinkToFit="1"/>
    </xf>
    <xf numFmtId="0" fontId="0" fillId="4" borderId="2" xfId="0" applyFill="1" applyBorder="1"/>
    <xf numFmtId="0" fontId="10" fillId="0" borderId="2" xfId="0" applyFont="1" applyBorder="1" applyAlignment="1">
      <alignment shrinkToFit="1"/>
    </xf>
    <xf numFmtId="0" fontId="0" fillId="0" borderId="51" xfId="0" applyBorder="1" applyAlignment="1">
      <alignment shrinkToFit="1"/>
    </xf>
    <xf numFmtId="0" fontId="0" fillId="0" borderId="45" xfId="0" applyBorder="1"/>
    <xf numFmtId="1" fontId="0" fillId="0" borderId="45" xfId="0" applyNumberFormat="1" applyBorder="1" applyAlignment="1">
      <alignment shrinkToFit="1"/>
    </xf>
    <xf numFmtId="0" fontId="21" fillId="0" borderId="45" xfId="0" applyFont="1" applyBorder="1"/>
    <xf numFmtId="0" fontId="21" fillId="0" borderId="45" xfId="0" applyFont="1" applyBorder="1" applyAlignment="1">
      <alignment shrinkToFit="1"/>
    </xf>
    <xf numFmtId="0" fontId="0" fillId="0" borderId="53" xfId="0" applyBorder="1" applyAlignment="1">
      <alignment shrinkToFit="1"/>
    </xf>
    <xf numFmtId="166" fontId="0" fillId="0" borderId="48" xfId="0" applyNumberFormat="1" applyBorder="1" applyAlignment="1">
      <alignment shrinkToFit="1"/>
    </xf>
    <xf numFmtId="1" fontId="0" fillId="0" borderId="19" xfId="0" quotePrefix="1" applyNumberFormat="1" applyBorder="1" applyAlignment="1">
      <alignment horizontal="center" shrinkToFit="1"/>
    </xf>
    <xf numFmtId="166" fontId="0" fillId="0" borderId="50" xfId="0" applyNumberFormat="1" applyBorder="1" applyAlignment="1">
      <alignment shrinkToFit="1"/>
    </xf>
    <xf numFmtId="0" fontId="20" fillId="0" borderId="0" xfId="0" applyFont="1" applyAlignment="1">
      <alignment horizontal="center"/>
    </xf>
    <xf numFmtId="166" fontId="0" fillId="0" borderId="0" xfId="0" applyNumberFormat="1" applyAlignment="1">
      <alignment shrinkToFit="1"/>
    </xf>
    <xf numFmtId="0" fontId="0" fillId="0" borderId="0" xfId="0" quotePrefix="1"/>
    <xf numFmtId="0" fontId="0" fillId="0" borderId="0" xfId="0" applyAlignment="1">
      <alignment wrapText="1"/>
    </xf>
    <xf numFmtId="1" fontId="0" fillId="0" borderId="19" xfId="0" applyNumberFormat="1" applyBorder="1"/>
    <xf numFmtId="0" fontId="19" fillId="0" borderId="0" xfId="0" applyFont="1"/>
    <xf numFmtId="0" fontId="3" fillId="0" borderId="0" xfId="0" applyFont="1"/>
    <xf numFmtId="0" fontId="3" fillId="0" borderId="54" xfId="0" applyFont="1" applyBorder="1" applyAlignment="1">
      <alignment horizontal="center" wrapText="1"/>
    </xf>
    <xf numFmtId="0" fontId="2" fillId="0" borderId="0" xfId="0" applyFont="1"/>
    <xf numFmtId="168" fontId="2" fillId="0" borderId="0" xfId="1" applyNumberFormat="1" applyFont="1"/>
    <xf numFmtId="0" fontId="5" fillId="0" borderId="55" xfId="0" applyFont="1" applyBorder="1" applyAlignment="1">
      <alignment horizontal="center" wrapText="1"/>
    </xf>
    <xf numFmtId="0" fontId="3" fillId="3" borderId="52" xfId="0" applyFont="1" applyFill="1" applyBorder="1" applyAlignment="1">
      <alignment horizontal="center" textRotation="90"/>
    </xf>
    <xf numFmtId="0" fontId="3" fillId="0" borderId="52" xfId="0" applyFont="1" applyBorder="1" applyAlignment="1">
      <alignment horizontal="center" textRotation="90"/>
    </xf>
    <xf numFmtId="0" fontId="3" fillId="4" borderId="52" xfId="0" applyFont="1" applyFill="1" applyBorder="1" applyAlignment="1">
      <alignment horizontal="center" textRotation="90"/>
    </xf>
    <xf numFmtId="0" fontId="11" fillId="0" borderId="58" xfId="2" applyBorder="1" applyAlignment="1" applyProtection="1">
      <alignment horizontal="center" textRotation="90" shrinkToFit="1"/>
    </xf>
    <xf numFmtId="0" fontId="5" fillId="0" borderId="56" xfId="0" applyFont="1" applyBorder="1" applyAlignment="1">
      <alignment wrapText="1"/>
    </xf>
    <xf numFmtId="0" fontId="11" fillId="0" borderId="41" xfId="2" applyBorder="1" applyAlignment="1" applyProtection="1"/>
    <xf numFmtId="0" fontId="0" fillId="0" borderId="49" xfId="0" applyBorder="1"/>
    <xf numFmtId="169" fontId="0" fillId="0" borderId="2" xfId="0" applyNumberFormat="1" applyBorder="1" applyAlignment="1">
      <alignment horizontal="center"/>
    </xf>
    <xf numFmtId="0" fontId="0" fillId="0" borderId="13" xfId="0" applyBorder="1" applyAlignment="1">
      <alignment horizontal="center"/>
    </xf>
    <xf numFmtId="169" fontId="0" fillId="0" borderId="13" xfId="0" applyNumberFormat="1" applyBorder="1" applyAlignment="1">
      <alignment horizontal="center"/>
    </xf>
    <xf numFmtId="0" fontId="22" fillId="0" borderId="49" xfId="4" applyBorder="1"/>
    <xf numFmtId="0" fontId="0" fillId="0" borderId="6" xfId="0" applyBorder="1" applyAlignment="1">
      <alignment horizontal="center"/>
    </xf>
    <xf numFmtId="0" fontId="10" fillId="0" borderId="0" xfId="0" applyFont="1"/>
    <xf numFmtId="0" fontId="12" fillId="0" borderId="0" xfId="0" applyFont="1"/>
    <xf numFmtId="0" fontId="0" fillId="0" borderId="10" xfId="0" applyBorder="1"/>
    <xf numFmtId="0" fontId="0" fillId="0" borderId="2" xfId="0" applyBorder="1" applyAlignment="1">
      <alignment horizontal="center" textRotation="90"/>
    </xf>
    <xf numFmtId="0" fontId="10" fillId="0" borderId="0" xfId="0" applyFont="1" applyAlignment="1">
      <alignment horizontal="right"/>
    </xf>
    <xf numFmtId="0" fontId="11" fillId="0" borderId="0" xfId="2" applyAlignment="1" applyProtection="1">
      <alignment horizontal="left"/>
    </xf>
    <xf numFmtId="0" fontId="0" fillId="0" borderId="15" xfId="0" applyBorder="1" applyAlignment="1">
      <alignment horizontal="center"/>
    </xf>
    <xf numFmtId="0" fontId="11" fillId="0" borderId="0" xfId="2" applyAlignment="1" applyProtection="1"/>
    <xf numFmtId="0" fontId="24" fillId="0" borderId="0" xfId="0" applyFont="1"/>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 xfId="0" applyBorder="1" applyProtection="1">
      <protection locked="0"/>
    </xf>
    <xf numFmtId="0" fontId="0" fillId="0" borderId="12" xfId="0" applyBorder="1" applyProtection="1">
      <protection locked="0"/>
    </xf>
    <xf numFmtId="0" fontId="22" fillId="0" borderId="2" xfId="4" applyBorder="1" applyAlignment="1">
      <alignment horizontal="center"/>
    </xf>
    <xf numFmtId="166" fontId="0" fillId="0" borderId="46" xfId="0" applyNumberFormat="1" applyBorder="1"/>
    <xf numFmtId="1" fontId="0" fillId="0" borderId="45" xfId="0" applyNumberFormat="1" applyBorder="1"/>
    <xf numFmtId="0" fontId="25" fillId="0" borderId="0" xfId="0" applyFont="1" applyAlignment="1">
      <alignment horizontal="center" wrapText="1"/>
    </xf>
    <xf numFmtId="0" fontId="8" fillId="0" borderId="0" xfId="0" applyFont="1" applyAlignment="1">
      <alignment wrapText="1"/>
    </xf>
    <xf numFmtId="0" fontId="11" fillId="0" borderId="0" xfId="2" applyAlignment="1" applyProtection="1">
      <alignment wrapText="1"/>
    </xf>
    <xf numFmtId="0" fontId="22" fillId="0" borderId="0" xfId="4" applyAlignment="1">
      <alignment horizontal="center" wrapText="1"/>
    </xf>
    <xf numFmtId="0" fontId="26" fillId="0" borderId="0" xfId="4" applyFont="1" applyAlignment="1">
      <alignment wrapText="1"/>
    </xf>
    <xf numFmtId="0" fontId="22" fillId="0" borderId="57" xfId="4" applyBorder="1" applyAlignment="1">
      <alignment horizontal="center" textRotation="90" shrinkToFit="1"/>
    </xf>
    <xf numFmtId="0" fontId="22" fillId="0" borderId="0" xfId="4"/>
    <xf numFmtId="0" fontId="22" fillId="0" borderId="56" xfId="4" applyBorder="1" applyAlignment="1">
      <alignment horizontal="center" textRotation="90" shrinkToFit="1"/>
    </xf>
    <xf numFmtId="0" fontId="23" fillId="5" borderId="0" xfId="0" applyFont="1" applyFill="1"/>
    <xf numFmtId="0" fontId="0" fillId="5" borderId="0" xfId="0" applyFill="1"/>
    <xf numFmtId="0" fontId="11" fillId="5" borderId="0" xfId="2" applyFill="1" applyAlignment="1">
      <alignment horizontal="center"/>
      <protection locked="0"/>
    </xf>
    <xf numFmtId="0" fontId="0" fillId="5" borderId="0" xfId="0" applyFill="1" applyAlignment="1">
      <alignment horizontal="right"/>
    </xf>
    <xf numFmtId="0" fontId="0" fillId="0" borderId="0" xfId="0" applyAlignment="1">
      <alignment vertical="top" wrapText="1"/>
    </xf>
    <xf numFmtId="0" fontId="14" fillId="0" borderId="1" xfId="0" applyFont="1" applyBorder="1" applyAlignment="1">
      <alignment horizontal="right"/>
    </xf>
    <xf numFmtId="0" fontId="12" fillId="0" borderId="1" xfId="0" applyFont="1" applyBorder="1" applyAlignment="1">
      <alignment horizontal="center" shrinkToFit="1"/>
    </xf>
    <xf numFmtId="0" fontId="0" fillId="0" borderId="42" xfId="0" applyBorder="1" applyAlignment="1">
      <alignment horizontal="center"/>
    </xf>
    <xf numFmtId="0" fontId="0" fillId="0" borderId="4" xfId="0" applyBorder="1" applyAlignment="1">
      <alignment horizontal="center"/>
    </xf>
    <xf numFmtId="0" fontId="0" fillId="0" borderId="44" xfId="0" applyBorder="1" applyAlignment="1">
      <alignment horizontal="center"/>
    </xf>
    <xf numFmtId="0" fontId="0" fillId="0" borderId="9" xfId="0" applyBorder="1" applyAlignment="1">
      <alignment horizontal="center"/>
    </xf>
    <xf numFmtId="2" fontId="0" fillId="0" borderId="0" xfId="0" applyNumberFormat="1"/>
    <xf numFmtId="2" fontId="0" fillId="0" borderId="0" xfId="0" applyNumberFormat="1" applyAlignment="1">
      <alignment horizontal="center" wrapText="1"/>
    </xf>
    <xf numFmtId="0" fontId="5" fillId="0" borderId="60" xfId="0" applyFont="1" applyBorder="1" applyAlignment="1">
      <alignment horizontal="center"/>
    </xf>
    <xf numFmtId="9" fontId="0" fillId="0" borderId="2" xfId="1" applyFont="1" applyBorder="1"/>
    <xf numFmtId="0" fontId="0" fillId="0" borderId="61" xfId="0" applyBorder="1"/>
    <xf numFmtId="2" fontId="0" fillId="0" borderId="62" xfId="0" applyNumberFormat="1" applyBorder="1"/>
    <xf numFmtId="0" fontId="0" fillId="0" borderId="63" xfId="0" applyBorder="1"/>
    <xf numFmtId="9" fontId="0" fillId="0" borderId="52" xfId="1" applyFont="1" applyBorder="1"/>
    <xf numFmtId="2" fontId="0" fillId="0" borderId="64" xfId="0" applyNumberFormat="1" applyBorder="1"/>
    <xf numFmtId="168" fontId="0" fillId="0" borderId="2" xfId="1" applyNumberFormat="1" applyFont="1" applyBorder="1" applyAlignment="1">
      <alignment horizontal="center"/>
    </xf>
    <xf numFmtId="0" fontId="0" fillId="0" borderId="61" xfId="0" applyBorder="1" applyAlignment="1">
      <alignment horizontal="right" wrapText="1"/>
    </xf>
    <xf numFmtId="0" fontId="0" fillId="0" borderId="63" xfId="0" applyBorder="1" applyAlignment="1">
      <alignment horizontal="right"/>
    </xf>
    <xf numFmtId="0" fontId="0" fillId="0" borderId="4" xfId="0" applyBorder="1" applyAlignment="1">
      <alignment horizontal="right"/>
    </xf>
    <xf numFmtId="0" fontId="5" fillId="0" borderId="42" xfId="0" applyFont="1" applyBorder="1" applyAlignment="1">
      <alignment horizontal="center"/>
    </xf>
    <xf numFmtId="0" fontId="0" fillId="0" borderId="40" xfId="0" applyBorder="1"/>
    <xf numFmtId="1" fontId="0" fillId="0" borderId="40" xfId="1" applyNumberFormat="1" applyFont="1" applyBorder="1"/>
    <xf numFmtId="0" fontId="0" fillId="0" borderId="55" xfId="0" applyBorder="1"/>
    <xf numFmtId="0" fontId="0" fillId="0" borderId="68" xfId="0" applyBorder="1"/>
    <xf numFmtId="0" fontId="0" fillId="0" borderId="19" xfId="0" applyBorder="1" applyAlignment="1">
      <alignment horizontal="center"/>
    </xf>
    <xf numFmtId="2" fontId="0" fillId="0" borderId="52" xfId="1" applyNumberFormat="1" applyFont="1" applyBorder="1" applyAlignment="1">
      <alignment horizontal="center"/>
    </xf>
    <xf numFmtId="0" fontId="0" fillId="0" borderId="65" xfId="0" applyBorder="1" applyAlignment="1">
      <alignment horizontal="center"/>
    </xf>
    <xf numFmtId="2" fontId="0" fillId="0" borderId="66" xfId="0" applyNumberFormat="1" applyBorder="1" applyAlignment="1">
      <alignment horizontal="center"/>
    </xf>
    <xf numFmtId="2" fontId="0" fillId="0" borderId="19" xfId="1" applyNumberFormat="1" applyFont="1" applyBorder="1" applyAlignment="1">
      <alignment horizontal="center"/>
    </xf>
    <xf numFmtId="0" fontId="12" fillId="0" borderId="14" xfId="0" applyFont="1" applyBorder="1"/>
    <xf numFmtId="0" fontId="12" fillId="0" borderId="15" xfId="0" applyFont="1" applyBorder="1" applyAlignment="1">
      <alignment horizontal="center"/>
    </xf>
    <xf numFmtId="0" fontId="17" fillId="0" borderId="0" xfId="0" applyFont="1"/>
    <xf numFmtId="0" fontId="24" fillId="0" borderId="68" xfId="0" applyFont="1" applyBorder="1"/>
    <xf numFmtId="2" fontId="2" fillId="0" borderId="2" xfId="0" applyNumberFormat="1" applyFont="1" applyBorder="1" applyAlignment="1">
      <alignment horizontal="center"/>
    </xf>
    <xf numFmtId="1" fontId="0" fillId="0" borderId="7" xfId="0" applyNumberFormat="1" applyBorder="1"/>
    <xf numFmtId="0" fontId="9" fillId="0" borderId="6" xfId="0" applyFont="1" applyBorder="1" applyAlignment="1">
      <alignment horizontal="left"/>
    </xf>
    <xf numFmtId="0" fontId="0" fillId="0" borderId="8" xfId="0" applyBorder="1"/>
    <xf numFmtId="0" fontId="2" fillId="0" borderId="2" xfId="0" applyFont="1" applyBorder="1" applyAlignment="1">
      <alignment horizontal="center" textRotation="90"/>
    </xf>
    <xf numFmtId="0" fontId="20" fillId="0" borderId="5" xfId="0" applyFont="1" applyBorder="1" applyAlignment="1">
      <alignment horizontal="center" textRotation="90"/>
    </xf>
    <xf numFmtId="0" fontId="20" fillId="0" borderId="2" xfId="0" applyFont="1" applyBorder="1" applyAlignment="1">
      <alignment horizontal="center" textRotation="90"/>
    </xf>
    <xf numFmtId="2" fontId="29" fillId="0" borderId="2" xfId="0" applyNumberFormat="1" applyFont="1" applyBorder="1"/>
    <xf numFmtId="0" fontId="29" fillId="0" borderId="5" xfId="0" applyFont="1" applyBorder="1"/>
    <xf numFmtId="0" fontId="29" fillId="0" borderId="2" xfId="0" applyFont="1" applyBorder="1"/>
    <xf numFmtId="2" fontId="29" fillId="0" borderId="13" xfId="0" applyNumberFormat="1" applyFont="1" applyBorder="1"/>
    <xf numFmtId="0" fontId="29" fillId="0" borderId="8" xfId="0" applyFont="1" applyBorder="1"/>
    <xf numFmtId="0" fontId="29" fillId="0" borderId="13" xfId="0" applyFont="1" applyBorder="1"/>
    <xf numFmtId="0" fontId="0" fillId="0" borderId="59" xfId="0" applyBorder="1" applyAlignment="1">
      <alignment horizontal="center" shrinkToFit="1"/>
    </xf>
    <xf numFmtId="2" fontId="20" fillId="0" borderId="14" xfId="0" applyNumberFormat="1" applyFont="1" applyBorder="1"/>
    <xf numFmtId="0" fontId="20" fillId="0" borderId="69" xfId="0" applyFont="1" applyBorder="1"/>
    <xf numFmtId="0" fontId="20" fillId="0" borderId="15" xfId="0" applyFont="1" applyBorder="1"/>
    <xf numFmtId="0" fontId="20" fillId="0" borderId="59" xfId="0" applyFont="1" applyBorder="1"/>
    <xf numFmtId="0" fontId="9" fillId="0" borderId="7" xfId="0" applyFont="1" applyBorder="1" applyAlignment="1">
      <alignment horizontal="left"/>
    </xf>
    <xf numFmtId="0" fontId="0" fillId="0" borderId="9" xfId="0" applyBorder="1" applyAlignment="1">
      <alignment horizontal="right"/>
    </xf>
    <xf numFmtId="0" fontId="13" fillId="0" borderId="3" xfId="0" applyFont="1" applyBorder="1"/>
    <xf numFmtId="0" fontId="0" fillId="0" borderId="69" xfId="0" applyBorder="1" applyAlignment="1">
      <alignment horizontal="center"/>
    </xf>
    <xf numFmtId="167" fontId="0" fillId="0" borderId="70" xfId="0" applyNumberFormat="1" applyBorder="1" applyAlignment="1">
      <alignment shrinkToFit="1"/>
    </xf>
    <xf numFmtId="0" fontId="0" fillId="0" borderId="70" xfId="0" applyBorder="1" applyAlignment="1">
      <alignment horizontal="right"/>
    </xf>
    <xf numFmtId="0" fontId="10" fillId="0" borderId="0" xfId="0" applyFont="1" applyAlignment="1">
      <alignment vertical="top" wrapText="1"/>
    </xf>
    <xf numFmtId="2" fontId="0" fillId="0" borderId="2" xfId="0" applyNumberFormat="1" applyBorder="1"/>
    <xf numFmtId="2" fontId="0" fillId="0" borderId="62" xfId="0" applyNumberFormat="1" applyBorder="1" applyAlignment="1">
      <alignment horizontal="center"/>
    </xf>
    <xf numFmtId="2" fontId="0" fillId="0" borderId="4" xfId="0" applyNumberFormat="1" applyBorder="1"/>
    <xf numFmtId="0" fontId="0" fillId="0" borderId="4" xfId="0" applyBorder="1"/>
    <xf numFmtId="2" fontId="0" fillId="0" borderId="71" xfId="0" applyNumberFormat="1" applyBorder="1"/>
    <xf numFmtId="0" fontId="0" fillId="0" borderId="71" xfId="0" applyBorder="1"/>
    <xf numFmtId="0" fontId="0" fillId="0" borderId="71" xfId="0" applyBorder="1" applyAlignment="1">
      <alignment horizontal="right"/>
    </xf>
    <xf numFmtId="2" fontId="0" fillId="0" borderId="64" xfId="0" applyNumberFormat="1" applyBorder="1" applyAlignment="1">
      <alignment horizontal="center"/>
    </xf>
    <xf numFmtId="0" fontId="22" fillId="0" borderId="52" xfId="4" applyBorder="1" applyAlignment="1">
      <alignment horizontal="center" textRotation="90"/>
    </xf>
    <xf numFmtId="0" fontId="0" fillId="0" borderId="52" xfId="0" applyBorder="1" applyAlignment="1">
      <alignment horizontal="center" textRotation="90"/>
    </xf>
    <xf numFmtId="167" fontId="0" fillId="0" borderId="2" xfId="0" applyNumberFormat="1" applyBorder="1" applyAlignment="1">
      <alignment shrinkToFit="1"/>
    </xf>
    <xf numFmtId="167" fontId="0" fillId="0" borderId="13" xfId="0" applyNumberFormat="1" applyBorder="1" applyAlignment="1">
      <alignment shrinkToFit="1"/>
    </xf>
    <xf numFmtId="0" fontId="0" fillId="0" borderId="52" xfId="0" applyBorder="1" applyAlignment="1">
      <alignment horizontal="center"/>
    </xf>
    <xf numFmtId="0" fontId="0" fillId="0" borderId="72" xfId="0" applyBorder="1" applyAlignment="1">
      <alignment wrapText="1"/>
    </xf>
    <xf numFmtId="0" fontId="8" fillId="0" borderId="72" xfId="0" applyFont="1" applyBorder="1" applyAlignment="1">
      <alignment wrapText="1"/>
    </xf>
    <xf numFmtId="0" fontId="0" fillId="0" borderId="19" xfId="0" applyBorder="1" applyAlignment="1">
      <alignment wrapText="1"/>
    </xf>
    <xf numFmtId="0" fontId="22" fillId="0" borderId="61" xfId="4" applyBorder="1"/>
    <xf numFmtId="0" fontId="22" fillId="0" borderId="41" xfId="4" applyBorder="1"/>
    <xf numFmtId="0" fontId="22" fillId="0" borderId="47" xfId="4" applyBorder="1"/>
    <xf numFmtId="14" fontId="2" fillId="0" borderId="19" xfId="0" applyNumberFormat="1" applyFont="1" applyBorder="1"/>
    <xf numFmtId="14" fontId="2" fillId="0" borderId="52" xfId="0" applyNumberFormat="1" applyFont="1" applyBorder="1"/>
    <xf numFmtId="0" fontId="0" fillId="0" borderId="74" xfId="0" applyBorder="1"/>
    <xf numFmtId="0" fontId="0" fillId="0" borderId="73" xfId="0" applyBorder="1"/>
    <xf numFmtId="0" fontId="8" fillId="0" borderId="13" xfId="0" applyFont="1" applyBorder="1" applyAlignment="1">
      <alignment wrapText="1"/>
    </xf>
    <xf numFmtId="0" fontId="24" fillId="6" borderId="0" xfId="0" applyFont="1" applyFill="1" applyAlignment="1">
      <alignment horizontal="center" wrapText="1"/>
    </xf>
    <xf numFmtId="0" fontId="0" fillId="0" borderId="3" xfId="0" applyBorder="1" applyAlignment="1">
      <alignment horizontal="center"/>
    </xf>
    <xf numFmtId="0" fontId="12" fillId="0" borderId="75" xfId="0" applyFont="1" applyBorder="1" applyAlignment="1">
      <alignment horizontal="center"/>
    </xf>
    <xf numFmtId="0" fontId="0" fillId="0" borderId="76" xfId="0" applyBorder="1" applyAlignment="1">
      <alignment horizontal="center"/>
    </xf>
    <xf numFmtId="0" fontId="0" fillId="0" borderId="11" xfId="0" applyBorder="1" applyAlignment="1">
      <alignment horizontal="center"/>
    </xf>
    <xf numFmtId="2" fontId="0" fillId="0" borderId="57" xfId="0" applyNumberFormat="1" applyBorder="1" applyAlignment="1">
      <alignment horizontal="center"/>
    </xf>
    <xf numFmtId="2" fontId="0" fillId="0" borderId="11" xfId="0" applyNumberFormat="1" applyBorder="1" applyAlignment="1">
      <alignment horizontal="center"/>
    </xf>
    <xf numFmtId="0" fontId="0" fillId="0" borderId="57" xfId="0" applyBorder="1" applyAlignment="1">
      <alignment horizontal="center"/>
    </xf>
    <xf numFmtId="0" fontId="5" fillId="7" borderId="77" xfId="0" applyFont="1" applyFill="1" applyBorder="1" applyAlignment="1">
      <alignment horizontal="center"/>
    </xf>
    <xf numFmtId="0" fontId="2" fillId="7" borderId="78" xfId="0" applyFont="1" applyFill="1" applyBorder="1" applyAlignment="1">
      <alignment horizontal="center"/>
    </xf>
    <xf numFmtId="0" fontId="2" fillId="7" borderId="79" xfId="0" applyFont="1" applyFill="1" applyBorder="1" applyAlignment="1">
      <alignment horizontal="center"/>
    </xf>
    <xf numFmtId="0" fontId="2" fillId="7" borderId="80" xfId="0" applyFont="1" applyFill="1" applyBorder="1" applyAlignment="1">
      <alignment horizontal="center"/>
    </xf>
    <xf numFmtId="0" fontId="2" fillId="7" borderId="41" xfId="0" applyFont="1" applyFill="1" applyBorder="1" applyAlignment="1">
      <alignment horizontal="center"/>
    </xf>
    <xf numFmtId="0" fontId="2" fillId="7" borderId="56" xfId="0" applyFont="1" applyFill="1" applyBorder="1" applyAlignment="1">
      <alignment horizontal="center"/>
    </xf>
    <xf numFmtId="0" fontId="30" fillId="0" borderId="0" xfId="0" applyFont="1"/>
    <xf numFmtId="3" fontId="0" fillId="3" borderId="19" xfId="0" applyNumberFormat="1" applyFill="1" applyBorder="1"/>
    <xf numFmtId="3" fontId="0" fillId="3" borderId="2" xfId="0" applyNumberFormat="1" applyFill="1" applyBorder="1"/>
    <xf numFmtId="0" fontId="0" fillId="0" borderId="18" xfId="0" applyBorder="1" applyAlignment="1">
      <alignment horizontal="right"/>
    </xf>
    <xf numFmtId="0" fontId="20" fillId="0" borderId="23" xfId="0" quotePrefix="1" applyFont="1" applyBorder="1"/>
    <xf numFmtId="0" fontId="20" fillId="0" borderId="0" xfId="0" quotePrefix="1" applyFont="1"/>
    <xf numFmtId="166" fontId="0" fillId="0" borderId="14" xfId="0" applyNumberFormat="1" applyBorder="1" applyAlignment="1">
      <alignment horizontal="center"/>
    </xf>
    <xf numFmtId="166" fontId="0" fillId="0" borderId="15" xfId="0" applyNumberFormat="1" applyBorder="1" applyAlignment="1">
      <alignment horizontal="center"/>
    </xf>
    <xf numFmtId="166" fontId="0" fillId="0" borderId="2" xfId="0" applyNumberFormat="1" applyBorder="1" applyAlignment="1">
      <alignment horizontal="center"/>
    </xf>
    <xf numFmtId="166" fontId="0" fillId="0" borderId="13" xfId="0" applyNumberFormat="1" applyBorder="1" applyAlignment="1">
      <alignment horizontal="center"/>
    </xf>
    <xf numFmtId="0" fontId="5" fillId="0" borderId="83" xfId="0" applyFont="1" applyBorder="1" applyAlignment="1">
      <alignment horizontal="center"/>
    </xf>
    <xf numFmtId="0" fontId="5" fillId="0" borderId="76" xfId="0" applyFont="1" applyBorder="1" applyAlignment="1">
      <alignment horizontal="center"/>
    </xf>
    <xf numFmtId="0" fontId="5" fillId="0" borderId="0" xfId="0" applyFont="1"/>
    <xf numFmtId="166" fontId="0" fillId="0" borderId="0" xfId="0" applyNumberFormat="1" applyAlignment="1">
      <alignment horizontal="center"/>
    </xf>
    <xf numFmtId="166" fontId="0" fillId="0" borderId="18" xfId="0" applyNumberFormat="1" applyBorder="1" applyAlignment="1">
      <alignment horizontal="center"/>
    </xf>
    <xf numFmtId="166" fontId="2" fillId="0" borderId="19" xfId="0" applyNumberFormat="1" applyFont="1" applyBorder="1" applyAlignment="1">
      <alignment horizontal="center"/>
    </xf>
    <xf numFmtId="166" fontId="2" fillId="0" borderId="52" xfId="0" applyNumberFormat="1" applyFont="1" applyBorder="1" applyAlignment="1">
      <alignment horizontal="center"/>
    </xf>
    <xf numFmtId="0" fontId="2" fillId="0" borderId="19" xfId="0" applyFont="1" applyBorder="1" applyAlignment="1">
      <alignment horizontal="center"/>
    </xf>
    <xf numFmtId="0" fontId="0" fillId="0" borderId="27" xfId="0" applyBorder="1"/>
    <xf numFmtId="0" fontId="2" fillId="0" borderId="52" xfId="0" applyFont="1" applyBorder="1" applyAlignment="1">
      <alignment horizontal="center"/>
    </xf>
    <xf numFmtId="0" fontId="2" fillId="0" borderId="18" xfId="0" applyFont="1" applyBorder="1" applyAlignment="1">
      <alignment horizontal="center"/>
    </xf>
    <xf numFmtId="166" fontId="2" fillId="0" borderId="18" xfId="0" applyNumberFormat="1" applyFont="1" applyBorder="1" applyAlignment="1">
      <alignment horizontal="center"/>
    </xf>
    <xf numFmtId="166" fontId="2" fillId="0" borderId="18" xfId="0" applyNumberFormat="1" applyFont="1" applyBorder="1"/>
    <xf numFmtId="1" fontId="2" fillId="0" borderId="15" xfId="0" applyNumberFormat="1" applyFont="1" applyBorder="1" applyAlignment="1">
      <alignment horizontal="center"/>
    </xf>
    <xf numFmtId="0" fontId="2" fillId="0" borderId="11" xfId="0" applyFont="1" applyBorder="1" applyAlignment="1">
      <alignment horizontal="center"/>
    </xf>
    <xf numFmtId="166" fontId="2" fillId="0" borderId="57" xfId="0" applyNumberFormat="1" applyFont="1" applyBorder="1" applyAlignment="1">
      <alignment horizontal="center"/>
    </xf>
    <xf numFmtId="166" fontId="2" fillId="0" borderId="15" xfId="0" applyNumberFormat="1" applyFont="1" applyBorder="1" applyAlignment="1">
      <alignment horizontal="center"/>
    </xf>
    <xf numFmtId="0" fontId="2" fillId="0" borderId="15" xfId="0" applyFont="1" applyBorder="1" applyAlignment="1">
      <alignment horizontal="center"/>
    </xf>
    <xf numFmtId="0" fontId="2" fillId="0" borderId="81" xfId="0" applyFont="1" applyBorder="1"/>
    <xf numFmtId="0" fontId="32" fillId="0" borderId="84" xfId="0" applyFont="1" applyBorder="1" applyAlignment="1">
      <alignment horizontal="center"/>
    </xf>
    <xf numFmtId="0" fontId="32" fillId="0" borderId="83" xfId="0" applyFont="1" applyBorder="1" applyAlignment="1">
      <alignment horizontal="center"/>
    </xf>
    <xf numFmtId="166" fontId="33" fillId="0" borderId="68" xfId="0" applyNumberFormat="1" applyFont="1" applyBorder="1" applyAlignment="1">
      <alignment horizontal="center"/>
    </xf>
    <xf numFmtId="166" fontId="33" fillId="0" borderId="19" xfId="0" applyNumberFormat="1" applyFont="1" applyBorder="1" applyAlignment="1">
      <alignment horizontal="center"/>
    </xf>
    <xf numFmtId="166" fontId="33" fillId="0" borderId="63" xfId="0" applyNumberFormat="1" applyFont="1" applyBorder="1" applyAlignment="1">
      <alignment horizontal="center"/>
    </xf>
    <xf numFmtId="166" fontId="33" fillId="0" borderId="52" xfId="0" applyNumberFormat="1" applyFont="1" applyBorder="1" applyAlignment="1">
      <alignment horizontal="center"/>
    </xf>
    <xf numFmtId="0" fontId="0" fillId="0" borderId="5" xfId="0" applyBorder="1"/>
    <xf numFmtId="166" fontId="0" fillId="8" borderId="2" xfId="0" applyNumberFormat="1" applyFill="1" applyBorder="1" applyAlignment="1" applyProtection="1">
      <alignment horizontal="center"/>
      <protection locked="0"/>
    </xf>
    <xf numFmtId="166" fontId="0" fillId="8" borderId="13" xfId="0" applyNumberFormat="1" applyFill="1" applyBorder="1" applyAlignment="1" applyProtection="1">
      <alignment horizontal="center"/>
      <protection locked="0"/>
    </xf>
    <xf numFmtId="167" fontId="0" fillId="8" borderId="2" xfId="0" applyNumberFormat="1" applyFill="1" applyBorder="1" applyAlignment="1" applyProtection="1">
      <alignment shrinkToFit="1"/>
      <protection locked="0"/>
    </xf>
    <xf numFmtId="167" fontId="0" fillId="8" borderId="13" xfId="0" applyNumberFormat="1" applyFill="1" applyBorder="1" applyAlignment="1" applyProtection="1">
      <alignment shrinkToFit="1"/>
      <protection locked="0"/>
    </xf>
    <xf numFmtId="0" fontId="2" fillId="0" borderId="0" xfId="0" quotePrefix="1" applyFont="1" applyAlignment="1">
      <alignment shrinkToFit="1"/>
    </xf>
    <xf numFmtId="1" fontId="0" fillId="0" borderId="0" xfId="0" applyNumberFormat="1" applyAlignment="1">
      <alignment horizontal="center" shrinkToFit="1"/>
    </xf>
    <xf numFmtId="9" fontId="0" fillId="0" borderId="0" xfId="0" applyNumberFormat="1" applyAlignment="1">
      <alignment horizontal="center" shrinkToFit="1"/>
    </xf>
    <xf numFmtId="166" fontId="0" fillId="0" borderId="72" xfId="0" applyNumberFormat="1" applyBorder="1" applyAlignment="1">
      <alignment horizontal="center" shrinkToFit="1"/>
    </xf>
    <xf numFmtId="0" fontId="0" fillId="0" borderId="17" xfId="0" applyBorder="1" applyAlignment="1">
      <alignment horizontal="right"/>
    </xf>
    <xf numFmtId="0" fontId="0" fillId="0" borderId="76" xfId="0" applyBorder="1"/>
    <xf numFmtId="1" fontId="0" fillId="8" borderId="2" xfId="0" applyNumberFormat="1" applyFill="1" applyBorder="1" applyAlignment="1" applyProtection="1">
      <alignment horizontal="center"/>
      <protection locked="0"/>
    </xf>
    <xf numFmtId="9" fontId="0" fillId="8" borderId="2" xfId="1" applyFont="1" applyFill="1" applyBorder="1" applyAlignment="1" applyProtection="1">
      <alignment shrinkToFit="1"/>
      <protection locked="0"/>
    </xf>
    <xf numFmtId="2" fontId="3" fillId="8" borderId="19" xfId="0" quotePrefix="1" applyNumberFormat="1" applyFont="1" applyFill="1" applyBorder="1" applyProtection="1">
      <protection locked="0"/>
    </xf>
    <xf numFmtId="2" fontId="3" fillId="8" borderId="2" xfId="0" quotePrefix="1" applyNumberFormat="1" applyFont="1" applyFill="1" applyBorder="1" applyProtection="1">
      <protection locked="0"/>
    </xf>
    <xf numFmtId="0" fontId="0" fillId="8" borderId="2" xfId="0" applyFill="1" applyBorder="1" applyAlignment="1">
      <alignment horizontal="center"/>
    </xf>
    <xf numFmtId="0" fontId="0" fillId="8" borderId="13" xfId="0" applyFill="1" applyBorder="1" applyAlignment="1">
      <alignment horizontal="center"/>
    </xf>
    <xf numFmtId="167" fontId="0" fillId="8" borderId="2" xfId="0" applyNumberFormat="1" applyFill="1" applyBorder="1" applyAlignment="1">
      <alignment shrinkToFit="1"/>
    </xf>
    <xf numFmtId="167" fontId="0" fillId="8" borderId="13" xfId="0" applyNumberFormat="1" applyFill="1" applyBorder="1" applyAlignment="1">
      <alignment shrinkToFit="1"/>
    </xf>
    <xf numFmtId="0" fontId="0" fillId="8" borderId="2" xfId="0" applyFill="1" applyBorder="1" applyAlignment="1" applyProtection="1">
      <alignment horizontal="center"/>
      <protection locked="0"/>
    </xf>
    <xf numFmtId="0" fontId="0" fillId="0" borderId="83" xfId="0" applyBorder="1" applyAlignment="1">
      <alignment horizontal="center"/>
    </xf>
    <xf numFmtId="0" fontId="2" fillId="8" borderId="2" xfId="0" applyFont="1" applyFill="1" applyBorder="1" applyProtection="1">
      <protection locked="0"/>
    </xf>
    <xf numFmtId="0" fontId="2" fillId="8" borderId="13" xfId="0" applyFont="1" applyFill="1" applyBorder="1" applyProtection="1">
      <protection locked="0"/>
    </xf>
    <xf numFmtId="0" fontId="2" fillId="0" borderId="13" xfId="0" applyFont="1" applyBorder="1"/>
    <xf numFmtId="0" fontId="2" fillId="0" borderId="2" xfId="0" applyFont="1" applyBorder="1"/>
    <xf numFmtId="0" fontId="2" fillId="8" borderId="2" xfId="0" applyFont="1" applyFill="1" applyBorder="1"/>
    <xf numFmtId="2" fontId="3" fillId="8" borderId="19" xfId="0" quotePrefix="1" applyNumberFormat="1" applyFont="1" applyFill="1" applyBorder="1"/>
    <xf numFmtId="2" fontId="3" fillId="8" borderId="2" xfId="0" quotePrefix="1" applyNumberFormat="1" applyFont="1" applyFill="1" applyBorder="1"/>
    <xf numFmtId="0" fontId="34" fillId="5" borderId="0" xfId="0" applyFont="1" applyFill="1"/>
    <xf numFmtId="0" fontId="7" fillId="0" borderId="0" xfId="0" quotePrefix="1" applyFont="1"/>
    <xf numFmtId="0" fontId="0" fillId="8" borderId="83" xfId="0" applyFill="1" applyBorder="1" applyAlignment="1" applyProtection="1">
      <alignment horizontal="center"/>
      <protection locked="0"/>
    </xf>
    <xf numFmtId="1" fontId="0" fillId="0" borderId="0" xfId="0" applyNumberFormat="1" applyAlignment="1">
      <alignment horizontal="center" wrapText="1"/>
    </xf>
    <xf numFmtId="166" fontId="0" fillId="0" borderId="0" xfId="0" applyNumberFormat="1" applyFill="1"/>
    <xf numFmtId="1" fontId="0" fillId="0" borderId="3" xfId="0" applyNumberFormat="1" applyBorder="1" applyAlignment="1">
      <alignment shrinkToFit="1"/>
    </xf>
    <xf numFmtId="1" fontId="0" fillId="0" borderId="88" xfId="0" applyNumberFormat="1" applyBorder="1" applyAlignment="1">
      <alignment shrinkToFit="1"/>
    </xf>
    <xf numFmtId="166" fontId="0" fillId="0" borderId="40" xfId="0" applyNumberFormat="1" applyFill="1" applyBorder="1"/>
    <xf numFmtId="166" fontId="0" fillId="0" borderId="46" xfId="0" applyNumberFormat="1" applyFill="1" applyBorder="1"/>
    <xf numFmtId="1" fontId="0" fillId="0" borderId="0" xfId="0" applyNumberFormat="1" applyAlignment="1">
      <alignment horizontal="right"/>
    </xf>
    <xf numFmtId="0" fontId="0" fillId="0" borderId="0" xfId="0" applyAlignment="1">
      <alignment vertical="top"/>
    </xf>
    <xf numFmtId="0" fontId="0" fillId="0" borderId="0" xfId="0" applyBorder="1"/>
    <xf numFmtId="0" fontId="22" fillId="0" borderId="0" xfId="4" applyProtection="1">
      <protection locked="0"/>
    </xf>
    <xf numFmtId="0" fontId="22" fillId="0" borderId="6" xfId="4" applyBorder="1" applyAlignment="1" applyProtection="1">
      <alignment vertical="top"/>
      <protection locked="0"/>
    </xf>
    <xf numFmtId="0" fontId="22" fillId="0" borderId="0" xfId="4" applyAlignment="1" applyProtection="1">
      <alignment vertical="top"/>
      <protection locked="0"/>
    </xf>
    <xf numFmtId="0" fontId="22" fillId="0" borderId="0" xfId="4" applyBorder="1" applyAlignment="1" applyProtection="1">
      <alignment vertical="top"/>
      <protection locked="0"/>
    </xf>
    <xf numFmtId="0" fontId="0" fillId="0" borderId="4" xfId="0" applyBorder="1" applyAlignment="1">
      <alignment horizontal="center"/>
    </xf>
    <xf numFmtId="0" fontId="0" fillId="0" borderId="0" xfId="0" applyAlignment="1">
      <alignment horizontal="center"/>
    </xf>
    <xf numFmtId="169" fontId="0" fillId="0" borderId="2" xfId="0" applyNumberFormat="1" applyBorder="1" applyAlignment="1" applyProtection="1">
      <alignment horizontal="center"/>
    </xf>
    <xf numFmtId="166" fontId="0" fillId="0" borderId="2" xfId="0" applyNumberFormat="1" applyFill="1" applyBorder="1" applyAlignment="1" applyProtection="1">
      <alignment horizontal="center"/>
    </xf>
    <xf numFmtId="0" fontId="0" fillId="0" borderId="89" xfId="0" applyBorder="1"/>
    <xf numFmtId="0" fontId="0" fillId="0" borderId="54" xfId="0" applyBorder="1"/>
    <xf numFmtId="0" fontId="20" fillId="0" borderId="11" xfId="0" applyFont="1" applyBorder="1"/>
    <xf numFmtId="0" fontId="3" fillId="0" borderId="12" xfId="0" applyFont="1" applyBorder="1"/>
    <xf numFmtId="0" fontId="20" fillId="0" borderId="3" xfId="0" applyFont="1" applyBorder="1"/>
    <xf numFmtId="1" fontId="0" fillId="3" borderId="19" xfId="0" applyNumberFormat="1" applyFill="1" applyBorder="1"/>
    <xf numFmtId="1" fontId="0" fillId="9" borderId="19" xfId="0" applyNumberFormat="1" applyFill="1" applyBorder="1"/>
    <xf numFmtId="1" fontId="0" fillId="9" borderId="45" xfId="0" applyNumberFormat="1" applyFill="1" applyBorder="1"/>
    <xf numFmtId="3" fontId="0" fillId="9" borderId="2" xfId="0" applyNumberFormat="1" applyFill="1" applyBorder="1"/>
    <xf numFmtId="3" fontId="0" fillId="9" borderId="45" xfId="0" applyNumberFormat="1" applyFill="1" applyBorder="1"/>
    <xf numFmtId="166" fontId="0" fillId="10" borderId="2" xfId="0" applyNumberFormat="1" applyFill="1" applyBorder="1" applyAlignment="1" applyProtection="1">
      <alignment horizontal="center"/>
      <protection locked="0"/>
    </xf>
    <xf numFmtId="166" fontId="0" fillId="10" borderId="13" xfId="0" applyNumberFormat="1" applyFill="1" applyBorder="1" applyAlignment="1" applyProtection="1">
      <alignment horizontal="center"/>
      <protection locked="0"/>
    </xf>
    <xf numFmtId="0" fontId="0" fillId="10" borderId="2" xfId="0" applyFill="1" applyBorder="1" applyAlignment="1">
      <alignment horizontal="center"/>
    </xf>
    <xf numFmtId="0" fontId="0" fillId="10" borderId="13" xfId="0" applyFill="1" applyBorder="1" applyAlignment="1">
      <alignment horizontal="center"/>
    </xf>
    <xf numFmtId="166" fontId="0" fillId="4" borderId="19" xfId="0" applyNumberFormat="1" applyFill="1" applyBorder="1"/>
    <xf numFmtId="0" fontId="21" fillId="0" borderId="88" xfId="0" applyFont="1" applyBorder="1"/>
    <xf numFmtId="166" fontId="21" fillId="4" borderId="19" xfId="0" applyNumberFormat="1" applyFont="1" applyFill="1" applyBorder="1"/>
    <xf numFmtId="166" fontId="21" fillId="11" borderId="19" xfId="0" applyNumberFormat="1" applyFont="1" applyFill="1" applyBorder="1"/>
    <xf numFmtId="0" fontId="0" fillId="11" borderId="2" xfId="0" applyFill="1" applyBorder="1"/>
    <xf numFmtId="166" fontId="21" fillId="11" borderId="45" xfId="0" applyNumberFormat="1" applyFont="1" applyFill="1" applyBorder="1"/>
    <xf numFmtId="0" fontId="0" fillId="11" borderId="45" xfId="0" applyFill="1" applyBorder="1"/>
    <xf numFmtId="0" fontId="8" fillId="0" borderId="0" xfId="0" applyFont="1" applyBorder="1"/>
    <xf numFmtId="0" fontId="0" fillId="0" borderId="0" xfId="0" applyBorder="1" applyAlignment="1">
      <alignment wrapText="1"/>
    </xf>
    <xf numFmtId="0" fontId="0" fillId="0" borderId="0" xfId="0" applyBorder="1" applyProtection="1">
      <protection locked="0"/>
    </xf>
    <xf numFmtId="9" fontId="3" fillId="8" borderId="2" xfId="1" applyFont="1" applyFill="1" applyBorder="1" applyAlignment="1" applyProtection="1">
      <alignment shrinkToFit="1"/>
      <protection locked="0"/>
    </xf>
    <xf numFmtId="0" fontId="34" fillId="8" borderId="2" xfId="1" applyNumberFormat="1" applyFont="1" applyFill="1" applyBorder="1" applyAlignment="1" applyProtection="1">
      <alignment horizontal="center"/>
      <protection locked="0"/>
    </xf>
    <xf numFmtId="0" fontId="6" fillId="0" borderId="8" xfId="0" applyFon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11" fillId="0" borderId="0" xfId="2" applyAlignment="1" applyProtection="1">
      <alignment horizontal="center"/>
    </xf>
    <xf numFmtId="0" fontId="11" fillId="5" borderId="0" xfId="2" applyFill="1" applyAlignment="1">
      <alignment horizontal="center"/>
      <protection locked="0"/>
    </xf>
    <xf numFmtId="0" fontId="11" fillId="5" borderId="0" xfId="2" applyFill="1" applyAlignment="1" applyProtection="1">
      <alignment horizontal="center"/>
    </xf>
    <xf numFmtId="0" fontId="7" fillId="12" borderId="0" xfId="0" applyFont="1" applyFill="1" applyAlignment="1">
      <alignment horizontal="center"/>
    </xf>
    <xf numFmtId="0" fontId="35" fillId="0" borderId="0" xfId="0" applyFont="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4" fillId="0" borderId="43" xfId="0" applyFont="1" applyBorder="1" applyAlignment="1">
      <alignment horizontal="center"/>
    </xf>
    <xf numFmtId="0" fontId="22" fillId="0" borderId="1" xfId="4" applyBorder="1" applyAlignment="1">
      <alignment horizontal="center"/>
    </xf>
    <xf numFmtId="0" fontId="11" fillId="0" borderId="1" xfId="2" applyBorder="1" applyAlignment="1" applyProtection="1">
      <alignment horizontal="center"/>
    </xf>
    <xf numFmtId="0" fontId="0" fillId="3" borderId="40" xfId="0" applyFill="1" applyBorder="1" applyAlignment="1">
      <alignment horizontal="center"/>
    </xf>
    <xf numFmtId="0" fontId="0" fillId="3" borderId="2" xfId="0" applyFill="1" applyBorder="1" applyAlignment="1">
      <alignment horizontal="center"/>
    </xf>
    <xf numFmtId="0" fontId="0" fillId="3" borderId="41" xfId="0" applyFill="1" applyBorder="1" applyAlignment="1">
      <alignment horizontal="center"/>
    </xf>
    <xf numFmtId="0" fontId="0" fillId="4" borderId="40"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14" fontId="0" fillId="0" borderId="2" xfId="0" applyNumberFormat="1" applyBorder="1" applyAlignment="1">
      <alignment horizontal="center"/>
    </xf>
    <xf numFmtId="0" fontId="22" fillId="0" borderId="6" xfId="4" applyBorder="1" applyAlignment="1" applyProtection="1">
      <alignment vertical="top"/>
      <protection locked="0"/>
    </xf>
    <xf numFmtId="0" fontId="0" fillId="0" borderId="2" xfId="0" applyBorder="1" applyAlignment="1">
      <alignment horizontal="center"/>
    </xf>
    <xf numFmtId="0" fontId="12" fillId="0" borderId="1" xfId="0" applyFont="1" applyBorder="1" applyAlignment="1">
      <alignment horizontal="center"/>
    </xf>
    <xf numFmtId="1" fontId="0" fillId="0" borderId="2" xfId="0" applyNumberFormat="1" applyBorder="1" applyAlignment="1">
      <alignment horizontal="center"/>
    </xf>
    <xf numFmtId="0" fontId="12" fillId="0" borderId="1" xfId="0" applyFont="1" applyBorder="1" applyAlignment="1" applyProtection="1">
      <alignment horizontal="center"/>
      <protection locked="0"/>
    </xf>
    <xf numFmtId="0" fontId="0" fillId="8" borderId="2" xfId="0" applyFill="1" applyBorder="1" applyAlignment="1" applyProtection="1">
      <alignment horizontal="center"/>
      <protection locked="0"/>
    </xf>
    <xf numFmtId="14" fontId="3" fillId="0" borderId="2" xfId="0" applyNumberFormat="1" applyFont="1" applyBorder="1" applyAlignment="1">
      <alignment horizontal="center"/>
    </xf>
    <xf numFmtId="14" fontId="0" fillId="8" borderId="2" xfId="0" applyNumberFormat="1" applyFill="1" applyBorder="1" applyAlignment="1" applyProtection="1">
      <alignment horizontal="center"/>
      <protection locked="0"/>
    </xf>
    <xf numFmtId="14" fontId="3" fillId="8" borderId="2" xfId="0" applyNumberFormat="1" applyFont="1" applyFill="1" applyBorder="1" applyAlignment="1" applyProtection="1">
      <alignment horizontal="center"/>
      <protection locked="0"/>
    </xf>
    <xf numFmtId="0" fontId="2" fillId="0" borderId="4" xfId="0" applyFont="1" applyBorder="1" applyAlignment="1">
      <alignment wrapText="1"/>
    </xf>
    <xf numFmtId="0" fontId="13" fillId="0" borderId="6" xfId="0" applyFont="1" applyBorder="1" applyAlignment="1">
      <alignment horizontal="left" vertical="top" wrapText="1"/>
    </xf>
    <xf numFmtId="0" fontId="18" fillId="0" borderId="1" xfId="0" applyFont="1" applyBorder="1" applyAlignment="1">
      <alignment horizontal="center"/>
    </xf>
    <xf numFmtId="0" fontId="0" fillId="8" borderId="3" xfId="0" applyFill="1" applyBorder="1" applyAlignment="1" applyProtection="1">
      <protection locked="0"/>
    </xf>
    <xf numFmtId="0" fontId="0" fillId="8" borderId="4" xfId="0" applyFill="1" applyBorder="1" applyAlignment="1" applyProtection="1">
      <protection locked="0"/>
    </xf>
    <xf numFmtId="0" fontId="0" fillId="8" borderId="5" xfId="0" applyFill="1" applyBorder="1" applyAlignment="1" applyProtection="1">
      <protection locked="0"/>
    </xf>
    <xf numFmtId="1" fontId="19" fillId="0" borderId="7" xfId="0" applyNumberFormat="1" applyFont="1" applyBorder="1" applyAlignment="1">
      <alignment horizontal="right"/>
    </xf>
    <xf numFmtId="1" fontId="19" fillId="0" borderId="6" xfId="0" applyNumberFormat="1" applyFont="1" applyBorder="1" applyAlignment="1">
      <alignment horizontal="right"/>
    </xf>
    <xf numFmtId="1" fontId="19" fillId="0" borderId="5" xfId="0" applyNumberFormat="1" applyFont="1" applyBorder="1" applyAlignment="1">
      <alignment horizontal="right"/>
    </xf>
    <xf numFmtId="1" fontId="19" fillId="0" borderId="3" xfId="0" applyNumberFormat="1" applyFont="1" applyBorder="1" applyAlignment="1">
      <alignment horizontal="right"/>
    </xf>
    <xf numFmtId="1" fontId="19" fillId="0" borderId="4" xfId="0" applyNumberFormat="1" applyFont="1" applyBorder="1" applyAlignment="1">
      <alignment horizontal="right"/>
    </xf>
    <xf numFmtId="0" fontId="0" fillId="0" borderId="67" xfId="0" applyBorder="1" applyAlignment="1">
      <alignment horizontal="center"/>
    </xf>
    <xf numFmtId="0" fontId="0" fillId="0" borderId="28" xfId="0" applyBorder="1" applyAlignment="1">
      <alignment horizontal="center"/>
    </xf>
    <xf numFmtId="0" fontId="0" fillId="0" borderId="22" xfId="0" applyBorder="1" applyAlignment="1">
      <alignment horizontal="center"/>
    </xf>
    <xf numFmtId="0" fontId="17" fillId="0" borderId="0" xfId="0" applyFont="1" applyAlignment="1">
      <alignment horizontal="center" wrapText="1"/>
    </xf>
    <xf numFmtId="0" fontId="22" fillId="0" borderId="0" xfId="4"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6" fillId="0" borderId="27" xfId="3" applyFont="1" applyBorder="1" applyAlignment="1">
      <alignment horizontal="center"/>
    </xf>
    <xf numFmtId="0" fontId="14" fillId="0" borderId="57" xfId="0" applyFont="1" applyBorder="1" applyAlignment="1"/>
    <xf numFmtId="0" fontId="14" fillId="0" borderId="71" xfId="0" applyFont="1" applyBorder="1" applyAlignment="1"/>
    <xf numFmtId="0" fontId="14" fillId="0" borderId="87" xfId="0" applyFont="1" applyBorder="1" applyAlignment="1"/>
    <xf numFmtId="0" fontId="14" fillId="8" borderId="3" xfId="0" applyFont="1" applyFill="1" applyBorder="1" applyAlignment="1"/>
    <xf numFmtId="0" fontId="14" fillId="8" borderId="4" xfId="0" applyFont="1" applyFill="1" applyBorder="1" applyAlignment="1"/>
    <xf numFmtId="0" fontId="14" fillId="8" borderId="5" xfId="0" applyFont="1" applyFill="1" applyBorder="1" applyAlignment="1"/>
    <xf numFmtId="0" fontId="3" fillId="8" borderId="3" xfId="0" quotePrefix="1" applyFont="1" applyFill="1" applyBorder="1" applyAlignment="1">
      <alignment horizontal="center"/>
    </xf>
    <xf numFmtId="0" fontId="3" fillId="8" borderId="4" xfId="0" quotePrefix="1" applyFont="1" applyFill="1" applyBorder="1" applyAlignment="1">
      <alignment horizontal="center"/>
    </xf>
    <xf numFmtId="0" fontId="3" fillId="8" borderId="5" xfId="0" quotePrefix="1" applyFont="1" applyFill="1" applyBorder="1" applyAlignment="1">
      <alignment horizontal="center"/>
    </xf>
    <xf numFmtId="0" fontId="0" fillId="0" borderId="0" xfId="0" applyAlignment="1">
      <alignment horizontal="center"/>
    </xf>
    <xf numFmtId="0" fontId="14" fillId="8" borderId="11" xfId="0" applyFont="1" applyFill="1" applyBorder="1" applyAlignment="1"/>
    <xf numFmtId="0" fontId="14" fillId="8" borderId="1" xfId="0" applyFont="1" applyFill="1" applyBorder="1" applyAlignment="1"/>
    <xf numFmtId="0" fontId="14" fillId="8" borderId="12" xfId="0" applyFont="1" applyFill="1" applyBorder="1" applyAlignment="1"/>
    <xf numFmtId="0" fontId="20" fillId="0" borderId="19" xfId="0" quotePrefix="1" applyFont="1" applyBorder="1" applyAlignment="1">
      <alignment horizontal="center" vertical="center" textRotation="90"/>
    </xf>
    <xf numFmtId="0" fontId="20" fillId="0" borderId="2" xfId="0" quotePrefix="1" applyFont="1" applyBorder="1" applyAlignment="1">
      <alignment horizontal="center" vertical="center" textRotation="90"/>
    </xf>
    <xf numFmtId="0" fontId="3" fillId="8" borderId="85" xfId="0" quotePrefix="1" applyFont="1" applyFill="1" applyBorder="1" applyAlignment="1"/>
    <xf numFmtId="0" fontId="3" fillId="8" borderId="28" xfId="0" quotePrefix="1" applyFont="1" applyFill="1" applyBorder="1" applyAlignment="1"/>
    <xf numFmtId="0" fontId="3" fillId="8" borderId="86" xfId="0" quotePrefix="1" applyFont="1" applyFill="1" applyBorder="1" applyAlignment="1"/>
    <xf numFmtId="0" fontId="20" fillId="0" borderId="76" xfId="0" quotePrefix="1" applyFont="1" applyBorder="1" applyAlignment="1"/>
    <xf numFmtId="0" fontId="20" fillId="0" borderId="27" xfId="0" applyFont="1" applyBorder="1" applyAlignment="1"/>
    <xf numFmtId="0" fontId="20" fillId="0" borderId="82" xfId="0" applyFont="1" applyBorder="1" applyAlignment="1"/>
    <xf numFmtId="0" fontId="22" fillId="0" borderId="0" xfId="4" applyAlignment="1">
      <alignment horizontal="center" vertical="center"/>
    </xf>
    <xf numFmtId="0" fontId="12" fillId="0" borderId="0" xfId="0" applyFont="1" applyAlignment="1"/>
    <xf numFmtId="0" fontId="13" fillId="0" borderId="4" xfId="0" applyFont="1" applyBorder="1" applyAlignment="1">
      <alignment horizontal="center"/>
    </xf>
    <xf numFmtId="0" fontId="20" fillId="0" borderId="5" xfId="0" applyFont="1" applyBorder="1" applyAlignment="1">
      <alignment horizontal="center"/>
    </xf>
    <xf numFmtId="0" fontId="20" fillId="0" borderId="2" xfId="0" applyFont="1" applyBorder="1" applyAlignment="1">
      <alignment horizontal="center"/>
    </xf>
    <xf numFmtId="0" fontId="0" fillId="0" borderId="0" xfId="0" applyAlignment="1">
      <alignment vertical="top" wrapText="1"/>
    </xf>
    <xf numFmtId="0" fontId="0" fillId="0" borderId="0" xfId="0" applyAlignment="1">
      <alignment vertical="top"/>
    </xf>
    <xf numFmtId="0" fontId="0" fillId="0" borderId="9" xfId="0" applyBorder="1" applyAlignment="1"/>
    <xf numFmtId="0" fontId="0" fillId="0" borderId="0" xfId="0" applyAlignment="1"/>
    <xf numFmtId="0" fontId="0" fillId="0" borderId="10" xfId="0" applyBorder="1" applyAlignment="1"/>
    <xf numFmtId="0" fontId="0" fillId="0" borderId="11" xfId="0" applyBorder="1" applyAlignment="1"/>
    <xf numFmtId="0" fontId="0" fillId="0" borderId="1" xfId="0" applyBorder="1" applyAlignment="1"/>
    <xf numFmtId="0" fontId="0" fillId="0" borderId="12" xfId="0" applyBorder="1" applyAlignment="1"/>
    <xf numFmtId="0" fontId="0" fillId="0" borderId="17" xfId="0" applyBorder="1" applyAlignment="1">
      <alignment horizontal="right"/>
    </xf>
    <xf numFmtId="0" fontId="0" fillId="0" borderId="18" xfId="0" applyBorder="1" applyAlignment="1">
      <alignment horizontal="right"/>
    </xf>
    <xf numFmtId="0" fontId="0" fillId="0" borderId="16" xfId="0" applyBorder="1" applyAlignment="1">
      <alignment horizontal="right"/>
    </xf>
    <xf numFmtId="0" fontId="31" fillId="0" borderId="76" xfId="0" applyFont="1" applyBorder="1" applyAlignment="1">
      <alignment horizontal="right"/>
    </xf>
    <xf numFmtId="0" fontId="31" fillId="0" borderId="27" xfId="0" applyFont="1" applyBorder="1" applyAlignment="1">
      <alignment horizontal="right"/>
    </xf>
    <xf numFmtId="0" fontId="31" fillId="0" borderId="82" xfId="0" applyFont="1" applyBorder="1" applyAlignment="1">
      <alignment horizontal="right"/>
    </xf>
    <xf numFmtId="0" fontId="14" fillId="0" borderId="3" xfId="0" applyFont="1" applyBorder="1" applyAlignment="1"/>
    <xf numFmtId="0" fontId="14" fillId="0" borderId="4" xfId="0" applyFont="1" applyBorder="1" applyAlignment="1"/>
    <xf numFmtId="0" fontId="14" fillId="0" borderId="5" xfId="0" applyFont="1" applyBorder="1" applyAlignment="1"/>
    <xf numFmtId="0" fontId="31" fillId="0" borderId="17" xfId="0" applyFont="1" applyBorder="1" applyAlignment="1">
      <alignment horizontal="right"/>
    </xf>
    <xf numFmtId="0" fontId="31" fillId="0" borderId="18" xfId="0" applyFont="1" applyBorder="1" applyAlignment="1">
      <alignment horizontal="right"/>
    </xf>
    <xf numFmtId="0" fontId="31" fillId="0" borderId="69" xfId="0" applyFont="1" applyBorder="1" applyAlignment="1">
      <alignment horizontal="right"/>
    </xf>
    <xf numFmtId="0" fontId="5" fillId="0" borderId="17" xfId="0" applyFont="1" applyBorder="1" applyAlignment="1">
      <alignment horizontal="center"/>
    </xf>
    <xf numFmtId="0" fontId="5" fillId="0" borderId="69" xfId="0" applyFont="1" applyBorder="1" applyAlignment="1">
      <alignment horizontal="center"/>
    </xf>
    <xf numFmtId="2" fontId="2" fillId="0" borderId="17" xfId="0" applyNumberFormat="1" applyFont="1" applyBorder="1" applyAlignment="1">
      <alignment horizontal="center"/>
    </xf>
    <xf numFmtId="2" fontId="2" fillId="0" borderId="69" xfId="0" applyNumberFormat="1" applyFont="1" applyBorder="1" applyAlignment="1">
      <alignment horizontal="center"/>
    </xf>
    <xf numFmtId="0" fontId="14" fillId="8" borderId="11" xfId="0" applyFont="1" applyFill="1" applyBorder="1" applyAlignment="1" applyProtection="1">
      <protection locked="0"/>
    </xf>
    <xf numFmtId="0" fontId="14" fillId="8" borderId="1" xfId="0" applyFont="1" applyFill="1" applyBorder="1" applyAlignment="1" applyProtection="1">
      <protection locked="0"/>
    </xf>
    <xf numFmtId="0" fontId="14" fillId="8" borderId="12" xfId="0" applyFont="1" applyFill="1" applyBorder="1" applyAlignment="1" applyProtection="1">
      <protection locked="0"/>
    </xf>
    <xf numFmtId="0" fontId="14" fillId="8" borderId="3" xfId="0" applyFont="1" applyFill="1" applyBorder="1" applyAlignment="1" applyProtection="1">
      <protection locked="0"/>
    </xf>
    <xf numFmtId="0" fontId="14" fillId="8" borderId="4" xfId="0" applyFont="1" applyFill="1" applyBorder="1" applyAlignment="1" applyProtection="1">
      <protection locked="0"/>
    </xf>
    <xf numFmtId="0" fontId="14" fillId="8" borderId="5" xfId="0" applyFont="1" applyFill="1" applyBorder="1" applyAlignment="1" applyProtection="1">
      <protection locked="0"/>
    </xf>
    <xf numFmtId="0" fontId="3" fillId="8" borderId="85" xfId="0" quotePrefix="1" applyFont="1" applyFill="1" applyBorder="1" applyAlignment="1" applyProtection="1">
      <protection locked="0"/>
    </xf>
    <xf numFmtId="0" fontId="3" fillId="8" borderId="28" xfId="0" quotePrefix="1" applyFont="1" applyFill="1" applyBorder="1" applyAlignment="1" applyProtection="1">
      <protection locked="0"/>
    </xf>
    <xf numFmtId="0" fontId="3" fillId="8" borderId="86" xfId="0" quotePrefix="1" applyFont="1" applyFill="1" applyBorder="1" applyAlignment="1" applyProtection="1">
      <protection locked="0"/>
    </xf>
    <xf numFmtId="0" fontId="3" fillId="8" borderId="3" xfId="0" quotePrefix="1" applyFont="1" applyFill="1" applyBorder="1" applyAlignment="1" applyProtection="1">
      <alignment horizontal="center"/>
      <protection locked="0"/>
    </xf>
    <xf numFmtId="0" fontId="3" fillId="8" borderId="4" xfId="0" quotePrefix="1" applyFont="1" applyFill="1" applyBorder="1" applyAlignment="1" applyProtection="1">
      <alignment horizontal="center"/>
      <protection locked="0"/>
    </xf>
    <xf numFmtId="0" fontId="3" fillId="8" borderId="5" xfId="0" quotePrefix="1" applyFont="1" applyFill="1" applyBorder="1" applyAlignment="1" applyProtection="1">
      <alignment horizontal="center"/>
      <protection locked="0"/>
    </xf>
  </cellXfs>
  <cellStyles count="5">
    <cellStyle name="Hyperlänk" xfId="4" builtinId="8"/>
    <cellStyle name="Hyperlänk 2" xfId="2" xr:uid="{00000000-0005-0000-0000-000001000000}"/>
    <cellStyle name="Normal" xfId="0" builtinId="0"/>
    <cellStyle name="Normal 2" xfId="3" xr:uid="{00000000-0005-0000-0000-000003000000}"/>
    <cellStyle name="Procent" xfId="1" builtinId="5"/>
  </cellStyles>
  <dxfs count="0"/>
  <tableStyles count="0" defaultTableStyle="TableStyleMedium2" defaultPivotStyle="PivotStyleLight16"/>
  <colors>
    <mruColors>
      <color rgb="FFFFFF66"/>
      <color rgb="FFF1F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28576</xdr:colOff>
      <xdr:row>9</xdr:row>
      <xdr:rowOff>161923</xdr:rowOff>
    </xdr:from>
    <xdr:to>
      <xdr:col>11</xdr:col>
      <xdr:colOff>600076</xdr:colOff>
      <xdr:row>31</xdr:row>
      <xdr:rowOff>123825</xdr:rowOff>
    </xdr:to>
    <xdr:sp macro="" textlink="">
      <xdr:nvSpPr>
        <xdr:cNvPr id="2" name="textruta 1">
          <a:extLst>
            <a:ext uri="{FF2B5EF4-FFF2-40B4-BE49-F238E27FC236}">
              <a16:creationId xmlns:a16="http://schemas.microsoft.com/office/drawing/2014/main" id="{5E4CBACA-CC70-4EBC-924E-13C8E4ABF3A4}"/>
            </a:ext>
          </a:extLst>
        </xdr:cNvPr>
        <xdr:cNvSpPr txBox="1"/>
      </xdr:nvSpPr>
      <xdr:spPr>
        <a:xfrm>
          <a:off x="1247776" y="1904998"/>
          <a:ext cx="6057900" cy="4152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sv-SE" sz="1400" b="1"/>
            <a:t>Börja med att planera in din arbetstid</a:t>
          </a:r>
          <a:r>
            <a:rPr lang="sv-SE" sz="1400" b="1" baseline="0"/>
            <a:t>!</a:t>
          </a:r>
        </a:p>
        <a:p>
          <a:endParaRPr lang="sv-SE" sz="1100" baseline="0"/>
        </a:p>
        <a:p>
          <a:r>
            <a:rPr lang="sv-SE" sz="1100" baseline="0"/>
            <a:t>Välkommen till tidsschemat som är anpassat för förtroendearbetstid. Det är viktigt att du redan från början fyller i planeringskolumnen på varje månadsflik. Den skall fyllas i för hela den period som man har angett under avdelning B på uppstartsfliken. Behöver du hjälp med tidsschemat kan du klicka på länken "Hjälp" som finns på varje flik eller mejla till tidsschema@kumnet.se.</a:t>
          </a:r>
        </a:p>
        <a:p>
          <a:endParaRPr lang="sv-SE" sz="1100" baseline="0"/>
        </a:p>
        <a:p>
          <a:pPr algn="ctr"/>
          <a:r>
            <a:rPr lang="sv-SE" sz="1400" b="1">
              <a:solidFill>
                <a:schemeClr val="dk1"/>
              </a:solidFill>
              <a:latin typeface="+mn-lt"/>
              <a:ea typeface="+mn-ea"/>
              <a:cs typeface="+mn-cs"/>
            </a:rPr>
            <a:t>Stäm</a:t>
          </a:r>
          <a:r>
            <a:rPr lang="sv-SE" sz="1400" b="1" baseline="0">
              <a:solidFill>
                <a:schemeClr val="dk1"/>
              </a:solidFill>
              <a:latin typeface="+mn-lt"/>
              <a:ea typeface="+mn-ea"/>
              <a:cs typeface="+mn-cs"/>
            </a:rPr>
            <a:t> av din arbetstid årsvis eller kvartalvis </a:t>
          </a:r>
          <a:r>
            <a:rPr lang="sv-SE" sz="1400" b="1" baseline="0">
              <a:solidFill>
                <a:srgbClr val="FF0000"/>
              </a:solidFill>
              <a:latin typeface="Arial Nova Cond Light" panose="020B0306020202020204" pitchFamily="34" charset="0"/>
              <a:ea typeface="+mn-ea"/>
              <a:cs typeface="+mn-cs"/>
            </a:rPr>
            <a:t>(Nyhet)</a:t>
          </a:r>
          <a:endParaRPr lang="sv-SE" sz="1400" b="1">
            <a:solidFill>
              <a:srgbClr val="FF0000"/>
            </a:solidFill>
            <a:latin typeface="Arial Nova Cond Light" panose="020B0306020202020204" pitchFamily="34" charset="0"/>
            <a:ea typeface="+mn-ea"/>
            <a:cs typeface="+mn-cs"/>
          </a:endParaRPr>
        </a:p>
        <a:p>
          <a:endParaRPr lang="sv-SE" sz="1100" baseline="0"/>
        </a:p>
        <a:p>
          <a:pPr marL="0" marR="0" lvl="0" indent="0" defTabSz="914400" eaLnBrk="1" fontAlgn="auto" latinLnBrk="0" hangingPunct="1">
            <a:lnSpc>
              <a:spcPct val="100000"/>
            </a:lnSpc>
            <a:spcBef>
              <a:spcPts val="0"/>
            </a:spcBef>
            <a:spcAft>
              <a:spcPts val="0"/>
            </a:spcAft>
            <a:buClrTx/>
            <a:buSzTx/>
            <a:buFontTx/>
            <a:buNone/>
            <a:tabLst/>
            <a:defRPr/>
          </a:pPr>
          <a:r>
            <a:rPr lang="sv-SE" sz="1100" baseline="0"/>
            <a:t>Nytt i 2021-års tidsschema är att du kan välja hur du vill stämma av din arbetstid. Det är en anpassning till avtalet som säger att arbetstiden skall stämmas av kvartalsvis med arbetsgivaren. Du gör valet på uppstarts-fliken i den nya avdelningen D (till höger). Markera ditt val med tecknet "x". </a:t>
          </a:r>
          <a:r>
            <a:rPr lang="sv-SE" sz="1100" baseline="0">
              <a:solidFill>
                <a:schemeClr val="dk1"/>
              </a:solidFill>
              <a:effectLst/>
              <a:latin typeface="+mn-lt"/>
              <a:ea typeface="+mn-ea"/>
              <a:cs typeface="+mn-cs"/>
            </a:rPr>
            <a:t>Värdena på uppstartsfliken ackumuleras kvartalsvis vid valet "Kvartalsavstämning". </a:t>
          </a:r>
          <a:r>
            <a:rPr lang="sv-SE" sz="1100" baseline="0"/>
            <a:t> Det påverkar endast uppstartsfliken, inte värdena längst ned på månadsflikarna under "För din planering". </a:t>
          </a:r>
        </a:p>
        <a:p>
          <a:pPr marL="0" marR="0" lvl="0" indent="0" defTabSz="914400" eaLnBrk="1" fontAlgn="auto" latinLnBrk="0" hangingPunct="1">
            <a:lnSpc>
              <a:spcPct val="100000"/>
            </a:lnSpc>
            <a:spcBef>
              <a:spcPts val="0"/>
            </a:spcBef>
            <a:spcAft>
              <a:spcPts val="0"/>
            </a:spcAft>
            <a:buClrTx/>
            <a:buSzTx/>
            <a:buFontTx/>
            <a:buNone/>
            <a:tabLst/>
            <a:defRPr/>
          </a:pPr>
          <a:endParaRPr lang="sv-SE" sz="1100" baseline="0"/>
        </a:p>
        <a:p>
          <a:r>
            <a:rPr lang="sv-SE" sz="1100" b="1" baseline="0"/>
            <a:t>Exempel</a:t>
          </a:r>
          <a:r>
            <a:rPr lang="sv-SE" sz="1100" baseline="0"/>
            <a:t> på hur en månadsflik i schemat kan vara ifyllt ser du på fliken "Exempel". Där har de olika raderna en förklaring i antecknings-kolumnen.</a:t>
          </a:r>
        </a:p>
        <a:p>
          <a:endParaRPr lang="sv-SE" sz="1100" baseline="0"/>
        </a:p>
        <a:p>
          <a:r>
            <a:rPr lang="sv-SE" sz="1100" b="1" baseline="0"/>
            <a:t>Tidsschemat är tillämpligt i följande avtalsområde</a:t>
          </a:r>
          <a:r>
            <a:rPr lang="sv-SE" sz="1100" baseline="0"/>
            <a:t>: </a:t>
          </a:r>
        </a:p>
        <a:p>
          <a:r>
            <a:rPr lang="sv-SE" sz="1100" baseline="0"/>
            <a:t>   Arbetsgivaralliansen Bransch Trossamfund och Ekumeniska Organisationer för </a:t>
          </a:r>
          <a:r>
            <a:rPr lang="sv-SE" sz="1100" b="1" baseline="0"/>
            <a:t>förtroendearbetstid</a:t>
          </a:r>
          <a:r>
            <a:rPr lang="sv-SE" sz="1100" baseline="0"/>
            <a:t>.</a:t>
          </a:r>
        </a:p>
        <a:p>
          <a:endParaRPr lang="sv-SE" sz="1100"/>
        </a:p>
        <a:p>
          <a:r>
            <a:rPr lang="sv-SE" sz="1100"/>
            <a:t>Med tillönskan</a:t>
          </a:r>
          <a:r>
            <a:rPr lang="sv-SE" sz="1100" baseline="0"/>
            <a:t> om ett nytt trevligt arbetsår 2021, hälsar Kent.</a:t>
          </a:r>
          <a:endParaRPr lang="sv-SE" sz="1100"/>
        </a:p>
      </xdr:txBody>
    </xdr:sp>
    <xdr:clientData/>
  </xdr:twoCellAnchor>
  <xdr:twoCellAnchor editAs="oneCell">
    <xdr:from>
      <xdr:col>0</xdr:col>
      <xdr:colOff>190500</xdr:colOff>
      <xdr:row>0</xdr:row>
      <xdr:rowOff>171450</xdr:rowOff>
    </xdr:from>
    <xdr:to>
      <xdr:col>1</xdr:col>
      <xdr:colOff>485775</xdr:colOff>
      <xdr:row>2</xdr:row>
      <xdr:rowOff>191329</xdr:rowOff>
    </xdr:to>
    <xdr:pic>
      <xdr:nvPicPr>
        <xdr:cNvPr id="3" name="Bildobjekt 2" descr="Vision_logo_RGB.jpg">
          <a:extLst>
            <a:ext uri="{FF2B5EF4-FFF2-40B4-BE49-F238E27FC236}">
              <a16:creationId xmlns:a16="http://schemas.microsoft.com/office/drawing/2014/main" id="{E45CA6D7-D04F-43A3-A2EB-2435AAB124C5}"/>
            </a:ext>
          </a:extLst>
        </xdr:cNvPr>
        <xdr:cNvPicPr>
          <a:picLocks noChangeAspect="1"/>
        </xdr:cNvPicPr>
      </xdr:nvPicPr>
      <xdr:blipFill>
        <a:blip xmlns:r="http://schemas.openxmlformats.org/officeDocument/2006/relationships" r:embed="rId1" cstate="print"/>
        <a:stretch>
          <a:fillRect/>
        </a:stretch>
      </xdr:blipFill>
      <xdr:spPr>
        <a:xfrm>
          <a:off x="190500" y="171450"/>
          <a:ext cx="904875" cy="4008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3</xdr:col>
      <xdr:colOff>142875</xdr:colOff>
      <xdr:row>1</xdr:row>
      <xdr:rowOff>153229</xdr:rowOff>
    </xdr:to>
    <xdr:pic>
      <xdr:nvPicPr>
        <xdr:cNvPr id="2" name="Bildobjekt 1" descr="Vision_logo_RGB.jpg">
          <a:extLst>
            <a:ext uri="{FF2B5EF4-FFF2-40B4-BE49-F238E27FC236}">
              <a16:creationId xmlns:a16="http://schemas.microsoft.com/office/drawing/2014/main" id="{133132DA-60EB-482C-AB02-DBC52D625DAA}"/>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twoCellAnchor editAs="oneCell">
    <xdr:from>
      <xdr:col>0</xdr:col>
      <xdr:colOff>219075</xdr:colOff>
      <xdr:row>0</xdr:row>
      <xdr:rowOff>152400</xdr:rowOff>
    </xdr:from>
    <xdr:to>
      <xdr:col>3</xdr:col>
      <xdr:colOff>142875</xdr:colOff>
      <xdr:row>1</xdr:row>
      <xdr:rowOff>153229</xdr:rowOff>
    </xdr:to>
    <xdr:pic>
      <xdr:nvPicPr>
        <xdr:cNvPr id="3" name="Bildobjekt 2" descr="Vision_logo_RGB.jpg">
          <a:extLst>
            <a:ext uri="{FF2B5EF4-FFF2-40B4-BE49-F238E27FC236}">
              <a16:creationId xmlns:a16="http://schemas.microsoft.com/office/drawing/2014/main" id="{8F09A298-1D80-4209-8315-C35D9CDBB7F0}"/>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3</xdr:col>
      <xdr:colOff>142875</xdr:colOff>
      <xdr:row>1</xdr:row>
      <xdr:rowOff>153229</xdr:rowOff>
    </xdr:to>
    <xdr:pic>
      <xdr:nvPicPr>
        <xdr:cNvPr id="2" name="Bildobjekt 1" descr="Vision_logo_RGB.jpg">
          <a:extLst>
            <a:ext uri="{FF2B5EF4-FFF2-40B4-BE49-F238E27FC236}">
              <a16:creationId xmlns:a16="http://schemas.microsoft.com/office/drawing/2014/main" id="{A07941C0-79F7-4FE0-89BB-1B7A3624693A}"/>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twoCellAnchor editAs="oneCell">
    <xdr:from>
      <xdr:col>0</xdr:col>
      <xdr:colOff>219075</xdr:colOff>
      <xdr:row>0</xdr:row>
      <xdr:rowOff>152400</xdr:rowOff>
    </xdr:from>
    <xdr:to>
      <xdr:col>3</xdr:col>
      <xdr:colOff>142875</xdr:colOff>
      <xdr:row>1</xdr:row>
      <xdr:rowOff>153229</xdr:rowOff>
    </xdr:to>
    <xdr:pic>
      <xdr:nvPicPr>
        <xdr:cNvPr id="3" name="Bildobjekt 2" descr="Vision_logo_RGB.jpg">
          <a:extLst>
            <a:ext uri="{FF2B5EF4-FFF2-40B4-BE49-F238E27FC236}">
              <a16:creationId xmlns:a16="http://schemas.microsoft.com/office/drawing/2014/main" id="{A4792A10-1704-4CDA-806C-752882CFD158}"/>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3</xdr:col>
      <xdr:colOff>142875</xdr:colOff>
      <xdr:row>1</xdr:row>
      <xdr:rowOff>153229</xdr:rowOff>
    </xdr:to>
    <xdr:pic>
      <xdr:nvPicPr>
        <xdr:cNvPr id="2" name="Bildobjekt 1" descr="Vision_logo_RGB.jpg">
          <a:extLst>
            <a:ext uri="{FF2B5EF4-FFF2-40B4-BE49-F238E27FC236}">
              <a16:creationId xmlns:a16="http://schemas.microsoft.com/office/drawing/2014/main" id="{5C575256-A645-4746-8079-E07AA5DA9CB4}"/>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twoCellAnchor editAs="oneCell">
    <xdr:from>
      <xdr:col>0</xdr:col>
      <xdr:colOff>219075</xdr:colOff>
      <xdr:row>0</xdr:row>
      <xdr:rowOff>152400</xdr:rowOff>
    </xdr:from>
    <xdr:to>
      <xdr:col>3</xdr:col>
      <xdr:colOff>142875</xdr:colOff>
      <xdr:row>1</xdr:row>
      <xdr:rowOff>153229</xdr:rowOff>
    </xdr:to>
    <xdr:pic>
      <xdr:nvPicPr>
        <xdr:cNvPr id="3" name="Bildobjekt 2" descr="Vision_logo_RGB.jpg">
          <a:extLst>
            <a:ext uri="{FF2B5EF4-FFF2-40B4-BE49-F238E27FC236}">
              <a16:creationId xmlns:a16="http://schemas.microsoft.com/office/drawing/2014/main" id="{2F061F25-0840-44DE-9DF9-880EDF9D818E}"/>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3</xdr:col>
      <xdr:colOff>142875</xdr:colOff>
      <xdr:row>1</xdr:row>
      <xdr:rowOff>153229</xdr:rowOff>
    </xdr:to>
    <xdr:pic>
      <xdr:nvPicPr>
        <xdr:cNvPr id="2" name="Bildobjekt 1" descr="Vision_logo_RGB.jpg">
          <a:extLst>
            <a:ext uri="{FF2B5EF4-FFF2-40B4-BE49-F238E27FC236}">
              <a16:creationId xmlns:a16="http://schemas.microsoft.com/office/drawing/2014/main" id="{2E082C0D-4AE6-45E1-82F1-7B54373AFB6C}"/>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twoCellAnchor editAs="oneCell">
    <xdr:from>
      <xdr:col>0</xdr:col>
      <xdr:colOff>219075</xdr:colOff>
      <xdr:row>0</xdr:row>
      <xdr:rowOff>152400</xdr:rowOff>
    </xdr:from>
    <xdr:to>
      <xdr:col>3</xdr:col>
      <xdr:colOff>142875</xdr:colOff>
      <xdr:row>1</xdr:row>
      <xdr:rowOff>153229</xdr:rowOff>
    </xdr:to>
    <xdr:pic>
      <xdr:nvPicPr>
        <xdr:cNvPr id="3" name="Bildobjekt 2" descr="Vision_logo_RGB.jpg">
          <a:extLst>
            <a:ext uri="{FF2B5EF4-FFF2-40B4-BE49-F238E27FC236}">
              <a16:creationId xmlns:a16="http://schemas.microsoft.com/office/drawing/2014/main" id="{ED228E75-05D4-44CE-B7B4-F24F087D139C}"/>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3</xdr:col>
      <xdr:colOff>142875</xdr:colOff>
      <xdr:row>1</xdr:row>
      <xdr:rowOff>153229</xdr:rowOff>
    </xdr:to>
    <xdr:pic>
      <xdr:nvPicPr>
        <xdr:cNvPr id="2" name="Bildobjekt 1" descr="Vision_logo_RGB.jpg">
          <a:extLst>
            <a:ext uri="{FF2B5EF4-FFF2-40B4-BE49-F238E27FC236}">
              <a16:creationId xmlns:a16="http://schemas.microsoft.com/office/drawing/2014/main" id="{BA3E347C-11DF-4381-8A14-D25C0C81A88E}"/>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twoCellAnchor editAs="oneCell">
    <xdr:from>
      <xdr:col>0</xdr:col>
      <xdr:colOff>219075</xdr:colOff>
      <xdr:row>0</xdr:row>
      <xdr:rowOff>152400</xdr:rowOff>
    </xdr:from>
    <xdr:to>
      <xdr:col>3</xdr:col>
      <xdr:colOff>142875</xdr:colOff>
      <xdr:row>1</xdr:row>
      <xdr:rowOff>153229</xdr:rowOff>
    </xdr:to>
    <xdr:pic>
      <xdr:nvPicPr>
        <xdr:cNvPr id="3" name="Bildobjekt 2" descr="Vision_logo_RGB.jpg">
          <a:extLst>
            <a:ext uri="{FF2B5EF4-FFF2-40B4-BE49-F238E27FC236}">
              <a16:creationId xmlns:a16="http://schemas.microsoft.com/office/drawing/2014/main" id="{9F06B4B4-92EC-4103-80FC-45705E926A5F}"/>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3</xdr:col>
      <xdr:colOff>142875</xdr:colOff>
      <xdr:row>1</xdr:row>
      <xdr:rowOff>153229</xdr:rowOff>
    </xdr:to>
    <xdr:pic>
      <xdr:nvPicPr>
        <xdr:cNvPr id="2" name="Bildobjekt 1" descr="Vision_logo_RGB.jpg">
          <a:extLst>
            <a:ext uri="{FF2B5EF4-FFF2-40B4-BE49-F238E27FC236}">
              <a16:creationId xmlns:a16="http://schemas.microsoft.com/office/drawing/2014/main" id="{759C8AF8-62FC-41A3-9E2F-A6967319DE5D}"/>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twoCellAnchor editAs="oneCell">
    <xdr:from>
      <xdr:col>0</xdr:col>
      <xdr:colOff>219075</xdr:colOff>
      <xdr:row>0</xdr:row>
      <xdr:rowOff>152400</xdr:rowOff>
    </xdr:from>
    <xdr:to>
      <xdr:col>3</xdr:col>
      <xdr:colOff>142875</xdr:colOff>
      <xdr:row>1</xdr:row>
      <xdr:rowOff>153229</xdr:rowOff>
    </xdr:to>
    <xdr:pic>
      <xdr:nvPicPr>
        <xdr:cNvPr id="3" name="Bildobjekt 2" descr="Vision_logo_RGB.jpg">
          <a:extLst>
            <a:ext uri="{FF2B5EF4-FFF2-40B4-BE49-F238E27FC236}">
              <a16:creationId xmlns:a16="http://schemas.microsoft.com/office/drawing/2014/main" id="{757ADA9C-6E32-4FEA-B401-CABDFC30747D}"/>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3</xdr:col>
      <xdr:colOff>142875</xdr:colOff>
      <xdr:row>1</xdr:row>
      <xdr:rowOff>153229</xdr:rowOff>
    </xdr:to>
    <xdr:pic>
      <xdr:nvPicPr>
        <xdr:cNvPr id="2" name="Bildobjekt 1" descr="Vision_logo_RGB.jpg">
          <a:extLst>
            <a:ext uri="{FF2B5EF4-FFF2-40B4-BE49-F238E27FC236}">
              <a16:creationId xmlns:a16="http://schemas.microsoft.com/office/drawing/2014/main" id="{A8DEA6B5-033B-4E5B-B81B-675D001EB076}"/>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twoCellAnchor editAs="oneCell">
    <xdr:from>
      <xdr:col>0</xdr:col>
      <xdr:colOff>219075</xdr:colOff>
      <xdr:row>0</xdr:row>
      <xdr:rowOff>152400</xdr:rowOff>
    </xdr:from>
    <xdr:to>
      <xdr:col>3</xdr:col>
      <xdr:colOff>142875</xdr:colOff>
      <xdr:row>1</xdr:row>
      <xdr:rowOff>153229</xdr:rowOff>
    </xdr:to>
    <xdr:pic>
      <xdr:nvPicPr>
        <xdr:cNvPr id="3" name="Bildobjekt 2" descr="Vision_logo_RGB.jpg">
          <a:extLst>
            <a:ext uri="{FF2B5EF4-FFF2-40B4-BE49-F238E27FC236}">
              <a16:creationId xmlns:a16="http://schemas.microsoft.com/office/drawing/2014/main" id="{AB155E1F-99F8-4356-A9AC-764BDF967744}"/>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3</xdr:col>
      <xdr:colOff>142875</xdr:colOff>
      <xdr:row>1</xdr:row>
      <xdr:rowOff>153229</xdr:rowOff>
    </xdr:to>
    <xdr:pic>
      <xdr:nvPicPr>
        <xdr:cNvPr id="2" name="Bildobjekt 1" descr="Vision_logo_RGB.jpg">
          <a:extLst>
            <a:ext uri="{FF2B5EF4-FFF2-40B4-BE49-F238E27FC236}">
              <a16:creationId xmlns:a16="http://schemas.microsoft.com/office/drawing/2014/main" id="{831DE357-3603-4B75-B457-26EB7BF5CFFE}"/>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twoCellAnchor editAs="oneCell">
    <xdr:from>
      <xdr:col>0</xdr:col>
      <xdr:colOff>219075</xdr:colOff>
      <xdr:row>0</xdr:row>
      <xdr:rowOff>152400</xdr:rowOff>
    </xdr:from>
    <xdr:to>
      <xdr:col>3</xdr:col>
      <xdr:colOff>142875</xdr:colOff>
      <xdr:row>1</xdr:row>
      <xdr:rowOff>153229</xdr:rowOff>
    </xdr:to>
    <xdr:pic>
      <xdr:nvPicPr>
        <xdr:cNvPr id="3" name="Bildobjekt 2" descr="Vision_logo_RGB.jpg">
          <a:extLst>
            <a:ext uri="{FF2B5EF4-FFF2-40B4-BE49-F238E27FC236}">
              <a16:creationId xmlns:a16="http://schemas.microsoft.com/office/drawing/2014/main" id="{3CAB9740-BE03-4114-AC2A-9790B7FEB31F}"/>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161925</xdr:rowOff>
    </xdr:from>
    <xdr:to>
      <xdr:col>1</xdr:col>
      <xdr:colOff>219075</xdr:colOff>
      <xdr:row>2</xdr:row>
      <xdr:rowOff>181804</xdr:rowOff>
    </xdr:to>
    <xdr:pic>
      <xdr:nvPicPr>
        <xdr:cNvPr id="2" name="Bildobjekt 1" descr="Vision_logo_RGB.jpg">
          <a:extLst>
            <a:ext uri="{FF2B5EF4-FFF2-40B4-BE49-F238E27FC236}">
              <a16:creationId xmlns:a16="http://schemas.microsoft.com/office/drawing/2014/main" id="{E690AE3F-FC93-4E5F-9A2D-1CF8A674F649}"/>
            </a:ext>
          </a:extLst>
        </xdr:cNvPr>
        <xdr:cNvPicPr>
          <a:picLocks noChangeAspect="1"/>
        </xdr:cNvPicPr>
      </xdr:nvPicPr>
      <xdr:blipFill>
        <a:blip xmlns:r="http://schemas.openxmlformats.org/officeDocument/2006/relationships" r:embed="rId1" cstate="print"/>
        <a:stretch>
          <a:fillRect/>
        </a:stretch>
      </xdr:blipFill>
      <xdr:spPr>
        <a:xfrm>
          <a:off x="104775" y="161925"/>
          <a:ext cx="904875" cy="4008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133350</xdr:rowOff>
    </xdr:from>
    <xdr:to>
      <xdr:col>29</xdr:col>
      <xdr:colOff>0</xdr:colOff>
      <xdr:row>9</xdr:row>
      <xdr:rowOff>133350</xdr:rowOff>
    </xdr:to>
    <xdr:cxnSp macro="">
      <xdr:nvCxnSpPr>
        <xdr:cNvPr id="2" name="Rak 4">
          <a:extLst>
            <a:ext uri="{FF2B5EF4-FFF2-40B4-BE49-F238E27FC236}">
              <a16:creationId xmlns:a16="http://schemas.microsoft.com/office/drawing/2014/main" id="{DE2E7C90-0890-4883-91B7-E5086D503724}"/>
            </a:ext>
          </a:extLst>
        </xdr:cNvPr>
        <xdr:cNvCxnSpPr/>
      </xdr:nvCxnSpPr>
      <xdr:spPr>
        <a:xfrm>
          <a:off x="0" y="2057400"/>
          <a:ext cx="10239375" cy="0"/>
        </a:xfrm>
        <a:prstGeom prst="line">
          <a:avLst/>
        </a:prstGeom>
        <a:ln w="381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133350</xdr:colOff>
      <xdr:row>0</xdr:row>
      <xdr:rowOff>161925</xdr:rowOff>
    </xdr:from>
    <xdr:to>
      <xdr:col>2</xdr:col>
      <xdr:colOff>57150</xdr:colOff>
      <xdr:row>1</xdr:row>
      <xdr:rowOff>162754</xdr:rowOff>
    </xdr:to>
    <xdr:pic>
      <xdr:nvPicPr>
        <xdr:cNvPr id="3" name="Bildobjekt 2" descr="Vision_logo_RGB.jpg">
          <a:extLst>
            <a:ext uri="{FF2B5EF4-FFF2-40B4-BE49-F238E27FC236}">
              <a16:creationId xmlns:a16="http://schemas.microsoft.com/office/drawing/2014/main" id="{586B78DE-A48D-4E86-B79F-B1C24E37524F}"/>
            </a:ext>
          </a:extLst>
        </xdr:cNvPr>
        <xdr:cNvPicPr>
          <a:picLocks noChangeAspect="1"/>
        </xdr:cNvPicPr>
      </xdr:nvPicPr>
      <xdr:blipFill>
        <a:blip xmlns:r="http://schemas.openxmlformats.org/officeDocument/2006/relationships" r:embed="rId1" cstate="print"/>
        <a:stretch>
          <a:fillRect/>
        </a:stretch>
      </xdr:blipFill>
      <xdr:spPr>
        <a:xfrm>
          <a:off x="133350" y="161925"/>
          <a:ext cx="904875" cy="400879"/>
        </a:xfrm>
        <a:prstGeom prst="rect">
          <a:avLst/>
        </a:prstGeom>
      </xdr:spPr>
    </xdr:pic>
    <xdr:clientData/>
  </xdr:twoCellAnchor>
  <xdr:twoCellAnchor>
    <xdr:from>
      <xdr:col>1</xdr:col>
      <xdr:colOff>0</xdr:colOff>
      <xdr:row>26</xdr:row>
      <xdr:rowOff>114300</xdr:rowOff>
    </xdr:from>
    <xdr:to>
      <xdr:col>25</xdr:col>
      <xdr:colOff>0</xdr:colOff>
      <xdr:row>26</xdr:row>
      <xdr:rowOff>114300</xdr:rowOff>
    </xdr:to>
    <xdr:cxnSp macro="">
      <xdr:nvCxnSpPr>
        <xdr:cNvPr id="4" name="Rak 14">
          <a:extLst>
            <a:ext uri="{FF2B5EF4-FFF2-40B4-BE49-F238E27FC236}">
              <a16:creationId xmlns:a16="http://schemas.microsoft.com/office/drawing/2014/main" id="{410EA481-F696-43E6-BBE4-B4C323021EC2}"/>
            </a:ext>
          </a:extLst>
        </xdr:cNvPr>
        <xdr:cNvCxnSpPr/>
      </xdr:nvCxnSpPr>
      <xdr:spPr>
        <a:xfrm>
          <a:off x="2495550" y="6991350"/>
          <a:ext cx="7829550" cy="0"/>
        </a:xfrm>
        <a:prstGeom prst="line">
          <a:avLst/>
        </a:prstGeom>
        <a:ln w="381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190501</xdr:colOff>
      <xdr:row>11</xdr:row>
      <xdr:rowOff>104775</xdr:rowOff>
    </xdr:from>
    <xdr:to>
      <xdr:col>8</xdr:col>
      <xdr:colOff>295275</xdr:colOff>
      <xdr:row>11</xdr:row>
      <xdr:rowOff>104775</xdr:rowOff>
    </xdr:to>
    <xdr:cxnSp macro="">
      <xdr:nvCxnSpPr>
        <xdr:cNvPr id="6" name="Rak 8">
          <a:extLst>
            <a:ext uri="{FF2B5EF4-FFF2-40B4-BE49-F238E27FC236}">
              <a16:creationId xmlns:a16="http://schemas.microsoft.com/office/drawing/2014/main" id="{D947E216-FC10-423E-AC4D-3E45D8ABF0C6}"/>
            </a:ext>
          </a:extLst>
        </xdr:cNvPr>
        <xdr:cNvCxnSpPr/>
      </xdr:nvCxnSpPr>
      <xdr:spPr>
        <a:xfrm flipH="1">
          <a:off x="4191001" y="2714625"/>
          <a:ext cx="1133474" cy="0"/>
        </a:xfrm>
        <a:prstGeom prst="line">
          <a:avLst/>
        </a:prstGeom>
        <a:ln w="38100">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171450</xdr:colOff>
      <xdr:row>11</xdr:row>
      <xdr:rowOff>85725</xdr:rowOff>
    </xdr:from>
    <xdr:to>
      <xdr:col>4</xdr:col>
      <xdr:colOff>171450</xdr:colOff>
      <xdr:row>12</xdr:row>
      <xdr:rowOff>295275</xdr:rowOff>
    </xdr:to>
    <xdr:cxnSp macro="">
      <xdr:nvCxnSpPr>
        <xdr:cNvPr id="7" name="Rak pil 10">
          <a:extLst>
            <a:ext uri="{FF2B5EF4-FFF2-40B4-BE49-F238E27FC236}">
              <a16:creationId xmlns:a16="http://schemas.microsoft.com/office/drawing/2014/main" id="{0EBF98B5-5B08-4E1E-B7FE-A97F2D755E60}"/>
            </a:ext>
          </a:extLst>
        </xdr:cNvPr>
        <xdr:cNvCxnSpPr/>
      </xdr:nvCxnSpPr>
      <xdr:spPr>
        <a:xfrm>
          <a:off x="4171950" y="2695575"/>
          <a:ext cx="0" cy="400050"/>
        </a:xfrm>
        <a:prstGeom prst="straightConnector1">
          <a:avLst/>
        </a:prstGeom>
        <a:ln w="38100">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171452</xdr:colOff>
      <xdr:row>11</xdr:row>
      <xdr:rowOff>114300</xdr:rowOff>
    </xdr:from>
    <xdr:to>
      <xdr:col>19</xdr:col>
      <xdr:colOff>257175</xdr:colOff>
      <xdr:row>11</xdr:row>
      <xdr:rowOff>114300</xdr:rowOff>
    </xdr:to>
    <xdr:cxnSp macro="">
      <xdr:nvCxnSpPr>
        <xdr:cNvPr id="8" name="Rak 11">
          <a:extLst>
            <a:ext uri="{FF2B5EF4-FFF2-40B4-BE49-F238E27FC236}">
              <a16:creationId xmlns:a16="http://schemas.microsoft.com/office/drawing/2014/main" id="{E47C3CDB-DDB7-4C62-BF93-48154C8B4118}"/>
            </a:ext>
          </a:extLst>
        </xdr:cNvPr>
        <xdr:cNvCxnSpPr/>
      </xdr:nvCxnSpPr>
      <xdr:spPr>
        <a:xfrm flipH="1">
          <a:off x="6143627" y="2676525"/>
          <a:ext cx="1333498" cy="0"/>
        </a:xfrm>
        <a:prstGeom prst="line">
          <a:avLst/>
        </a:prstGeom>
        <a:ln w="38100">
          <a:solidFill>
            <a:schemeClr val="accent2">
              <a:lumMod val="60000"/>
              <a:lumOff val="40000"/>
            </a:schemeClr>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152400</xdr:colOff>
      <xdr:row>11</xdr:row>
      <xdr:rowOff>95250</xdr:rowOff>
    </xdr:from>
    <xdr:to>
      <xdr:col>15</xdr:col>
      <xdr:colOff>152400</xdr:colOff>
      <xdr:row>12</xdr:row>
      <xdr:rowOff>295275</xdr:rowOff>
    </xdr:to>
    <xdr:cxnSp macro="">
      <xdr:nvCxnSpPr>
        <xdr:cNvPr id="9" name="Rak pil 12">
          <a:extLst>
            <a:ext uri="{FF2B5EF4-FFF2-40B4-BE49-F238E27FC236}">
              <a16:creationId xmlns:a16="http://schemas.microsoft.com/office/drawing/2014/main" id="{1BA5E009-7BF9-4494-B94B-3E11FE2C85E7}"/>
            </a:ext>
          </a:extLst>
        </xdr:cNvPr>
        <xdr:cNvCxnSpPr/>
      </xdr:nvCxnSpPr>
      <xdr:spPr>
        <a:xfrm>
          <a:off x="7800975" y="2705100"/>
          <a:ext cx="0" cy="390525"/>
        </a:xfrm>
        <a:prstGeom prst="straightConnector1">
          <a:avLst/>
        </a:prstGeom>
        <a:ln w="38100">
          <a:solidFill>
            <a:schemeClr val="accent2">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3</xdr:row>
      <xdr:rowOff>180975</xdr:rowOff>
    </xdr:from>
    <xdr:to>
      <xdr:col>11</xdr:col>
      <xdr:colOff>114300</xdr:colOff>
      <xdr:row>9</xdr:row>
      <xdr:rowOff>123826</xdr:rowOff>
    </xdr:to>
    <xdr:cxnSp macro="">
      <xdr:nvCxnSpPr>
        <xdr:cNvPr id="10" name="Rak 19">
          <a:extLst>
            <a:ext uri="{FF2B5EF4-FFF2-40B4-BE49-F238E27FC236}">
              <a16:creationId xmlns:a16="http://schemas.microsoft.com/office/drawing/2014/main" id="{C29818EB-5A0E-4DD8-B6A1-40196F89F58A}"/>
            </a:ext>
          </a:extLst>
        </xdr:cNvPr>
        <xdr:cNvCxnSpPr/>
      </xdr:nvCxnSpPr>
      <xdr:spPr>
        <a:xfrm>
          <a:off x="4800600" y="971550"/>
          <a:ext cx="0" cy="1123951"/>
        </a:xfrm>
        <a:prstGeom prst="line">
          <a:avLst/>
        </a:prstGeom>
        <a:ln w="38100">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161925</xdr:rowOff>
    </xdr:from>
    <xdr:to>
      <xdr:col>1</xdr:col>
      <xdr:colOff>219075</xdr:colOff>
      <xdr:row>2</xdr:row>
      <xdr:rowOff>181804</xdr:rowOff>
    </xdr:to>
    <xdr:pic>
      <xdr:nvPicPr>
        <xdr:cNvPr id="2" name="Bildobjekt 1" descr="Vision_logo_RGB.jpg">
          <a:extLst>
            <a:ext uri="{FF2B5EF4-FFF2-40B4-BE49-F238E27FC236}">
              <a16:creationId xmlns:a16="http://schemas.microsoft.com/office/drawing/2014/main" id="{2891A1AF-2B4F-4757-8A63-85A721E18917}"/>
            </a:ext>
          </a:extLst>
        </xdr:cNvPr>
        <xdr:cNvPicPr>
          <a:picLocks noChangeAspect="1"/>
        </xdr:cNvPicPr>
      </xdr:nvPicPr>
      <xdr:blipFill>
        <a:blip xmlns:r="http://schemas.openxmlformats.org/officeDocument/2006/relationships" r:embed="rId1" cstate="print"/>
        <a:stretch>
          <a:fillRect/>
        </a:stretch>
      </xdr:blipFill>
      <xdr:spPr>
        <a:xfrm>
          <a:off x="104775" y="161925"/>
          <a:ext cx="904875" cy="4008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3</xdr:col>
      <xdr:colOff>142875</xdr:colOff>
      <xdr:row>1</xdr:row>
      <xdr:rowOff>153229</xdr:rowOff>
    </xdr:to>
    <xdr:pic>
      <xdr:nvPicPr>
        <xdr:cNvPr id="2" name="Bildobjekt 1" descr="Vision_logo_RGB.jpg">
          <a:extLst>
            <a:ext uri="{FF2B5EF4-FFF2-40B4-BE49-F238E27FC236}">
              <a16:creationId xmlns:a16="http://schemas.microsoft.com/office/drawing/2014/main" id="{CD4A6817-F701-4B94-B08A-741BEB23C42D}"/>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twoCellAnchor editAs="oneCell">
    <xdr:from>
      <xdr:col>0</xdr:col>
      <xdr:colOff>219075</xdr:colOff>
      <xdr:row>0</xdr:row>
      <xdr:rowOff>152400</xdr:rowOff>
    </xdr:from>
    <xdr:to>
      <xdr:col>3</xdr:col>
      <xdr:colOff>142875</xdr:colOff>
      <xdr:row>1</xdr:row>
      <xdr:rowOff>153229</xdr:rowOff>
    </xdr:to>
    <xdr:pic>
      <xdr:nvPicPr>
        <xdr:cNvPr id="3" name="Bildobjekt 2" descr="Vision_logo_RGB.jpg">
          <a:extLst>
            <a:ext uri="{FF2B5EF4-FFF2-40B4-BE49-F238E27FC236}">
              <a16:creationId xmlns:a16="http://schemas.microsoft.com/office/drawing/2014/main" id="{B5DF8B32-DFD1-447C-A2B4-5660F2E34DD1}"/>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3</xdr:col>
      <xdr:colOff>142875</xdr:colOff>
      <xdr:row>1</xdr:row>
      <xdr:rowOff>153229</xdr:rowOff>
    </xdr:to>
    <xdr:pic>
      <xdr:nvPicPr>
        <xdr:cNvPr id="2" name="Bildobjekt 1" descr="Vision_logo_RGB.jpg">
          <a:extLst>
            <a:ext uri="{FF2B5EF4-FFF2-40B4-BE49-F238E27FC236}">
              <a16:creationId xmlns:a16="http://schemas.microsoft.com/office/drawing/2014/main" id="{0581EDBC-E99F-4C1C-95E3-F9836CD529C4}"/>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3</xdr:col>
      <xdr:colOff>142875</xdr:colOff>
      <xdr:row>1</xdr:row>
      <xdr:rowOff>153229</xdr:rowOff>
    </xdr:to>
    <xdr:pic>
      <xdr:nvPicPr>
        <xdr:cNvPr id="2" name="Bildobjekt 1" descr="Vision_logo_RGB.jpg">
          <a:extLst>
            <a:ext uri="{FF2B5EF4-FFF2-40B4-BE49-F238E27FC236}">
              <a16:creationId xmlns:a16="http://schemas.microsoft.com/office/drawing/2014/main" id="{FA437FA5-59F2-4076-95C0-186FB7DE92C0}"/>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twoCellAnchor editAs="oneCell">
    <xdr:from>
      <xdr:col>0</xdr:col>
      <xdr:colOff>219075</xdr:colOff>
      <xdr:row>0</xdr:row>
      <xdr:rowOff>152400</xdr:rowOff>
    </xdr:from>
    <xdr:to>
      <xdr:col>3</xdr:col>
      <xdr:colOff>142875</xdr:colOff>
      <xdr:row>1</xdr:row>
      <xdr:rowOff>153229</xdr:rowOff>
    </xdr:to>
    <xdr:pic>
      <xdr:nvPicPr>
        <xdr:cNvPr id="3" name="Bildobjekt 2" descr="Vision_logo_RGB.jpg">
          <a:extLst>
            <a:ext uri="{FF2B5EF4-FFF2-40B4-BE49-F238E27FC236}">
              <a16:creationId xmlns:a16="http://schemas.microsoft.com/office/drawing/2014/main" id="{C6C8C0BA-AA65-40C7-8867-4FFF9A5BF1D1}"/>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3</xdr:col>
      <xdr:colOff>142875</xdr:colOff>
      <xdr:row>1</xdr:row>
      <xdr:rowOff>153229</xdr:rowOff>
    </xdr:to>
    <xdr:pic>
      <xdr:nvPicPr>
        <xdr:cNvPr id="2" name="Bildobjekt 1" descr="Vision_logo_RGB.jpg">
          <a:extLst>
            <a:ext uri="{FF2B5EF4-FFF2-40B4-BE49-F238E27FC236}">
              <a16:creationId xmlns:a16="http://schemas.microsoft.com/office/drawing/2014/main" id="{217DA684-2578-4422-9C74-208AC5EE3864}"/>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twoCellAnchor editAs="oneCell">
    <xdr:from>
      <xdr:col>0</xdr:col>
      <xdr:colOff>219075</xdr:colOff>
      <xdr:row>0</xdr:row>
      <xdr:rowOff>152400</xdr:rowOff>
    </xdr:from>
    <xdr:to>
      <xdr:col>3</xdr:col>
      <xdr:colOff>142875</xdr:colOff>
      <xdr:row>1</xdr:row>
      <xdr:rowOff>153229</xdr:rowOff>
    </xdr:to>
    <xdr:pic>
      <xdr:nvPicPr>
        <xdr:cNvPr id="3" name="Bildobjekt 2" descr="Vision_logo_RGB.jpg">
          <a:extLst>
            <a:ext uri="{FF2B5EF4-FFF2-40B4-BE49-F238E27FC236}">
              <a16:creationId xmlns:a16="http://schemas.microsoft.com/office/drawing/2014/main" id="{FA6CC94C-7430-41F3-BD83-D9481CE118C7}"/>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219075</xdr:colOff>
      <xdr:row>0</xdr:row>
      <xdr:rowOff>152400</xdr:rowOff>
    </xdr:from>
    <xdr:to>
      <xdr:col>3</xdr:col>
      <xdr:colOff>142875</xdr:colOff>
      <xdr:row>1</xdr:row>
      <xdr:rowOff>153229</xdr:rowOff>
    </xdr:to>
    <xdr:pic>
      <xdr:nvPicPr>
        <xdr:cNvPr id="2" name="Bildobjekt 1" descr="Vision_logo_RGB.jpg">
          <a:extLst>
            <a:ext uri="{FF2B5EF4-FFF2-40B4-BE49-F238E27FC236}">
              <a16:creationId xmlns:a16="http://schemas.microsoft.com/office/drawing/2014/main" id="{CC3DC523-50CF-42ED-A7D9-2B4400784BDB}"/>
            </a:ext>
          </a:extLst>
        </xdr:cNvPr>
        <xdr:cNvPicPr>
          <a:picLocks noChangeAspect="1"/>
        </xdr:cNvPicPr>
      </xdr:nvPicPr>
      <xdr:blipFill>
        <a:blip xmlns:r="http://schemas.openxmlformats.org/officeDocument/2006/relationships" r:embed="rId1" cstate="print"/>
        <a:stretch>
          <a:fillRect/>
        </a:stretch>
      </xdr:blipFill>
      <xdr:spPr>
        <a:xfrm>
          <a:off x="219075" y="152400"/>
          <a:ext cx="904875" cy="40087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umnet.se/tidfor/"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www.kumnet.se/tidfor/manadsflikar.php"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http://www.kumnet.se/tidfor/manadsflikar.php"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http://www.kumnet.se/tidfor/manadsflikar.php"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3.bin"/><Relationship Id="rId1" Type="http://schemas.openxmlformats.org/officeDocument/2006/relationships/hyperlink" Target="http://www.kumnet.se/tidfor/manadsflikar.php"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4.bin"/><Relationship Id="rId1" Type="http://schemas.openxmlformats.org/officeDocument/2006/relationships/hyperlink" Target="http://www.kumnet.se/tidfor/manadsflikar.php"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5.bin"/><Relationship Id="rId1" Type="http://schemas.openxmlformats.org/officeDocument/2006/relationships/hyperlink" Target="http://www.kumnet.se/tidfor/manadsflikar.php"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6.bin"/><Relationship Id="rId1" Type="http://schemas.openxmlformats.org/officeDocument/2006/relationships/hyperlink" Target="http://www.kumnet.se/tidfor/manadsflikar.php"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hyperlink" Target="http://www.kumnet.se/tidfor/manadsflikar.php"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8.bin"/><Relationship Id="rId1" Type="http://schemas.openxmlformats.org/officeDocument/2006/relationships/hyperlink" Target="http://www.kumnet.se/tidfor/manadsflikar.php"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9.bin"/><Relationship Id="rId1" Type="http://schemas.openxmlformats.org/officeDocument/2006/relationships/hyperlink" Target="http://www.kumnet.se/tidfor/manadsflikar.ph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kumnet.se/tidfor" TargetMode="External"/><Relationship Id="rId2" Type="http://schemas.openxmlformats.org/officeDocument/2006/relationships/hyperlink" Target="https://vision.se/System/Avdelningar/Stockholm/Vision-Ekumeniska/Avtal--hjalpmedel/" TargetMode="External"/><Relationship Id="rId1" Type="http://schemas.openxmlformats.org/officeDocument/2006/relationships/hyperlink" Target="mailto:tidsschema@kumnet.s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kumnet.se/tidfo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kumnet.se/tidfor/uppstart.ph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kumnet.se/tidfor/semester.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kumnet.se/tidfor/"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kumnet.se/tidfor/manadsflikar.php"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www.kumnet.se/tidfor/manadsflikar.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L35"/>
  <sheetViews>
    <sheetView showGridLines="0" tabSelected="1" zoomScaleNormal="100" workbookViewId="0">
      <selection activeCell="C3" sqref="C3:L3"/>
    </sheetView>
  </sheetViews>
  <sheetFormatPr defaultColWidth="9.1796875" defaultRowHeight="14.5" x14ac:dyDescent="0.35"/>
  <cols>
    <col min="1" max="12" width="9.1796875" style="152"/>
    <col min="13" max="13" width="15.81640625" style="152" customWidth="1"/>
    <col min="14" max="16384" width="9.1796875" style="152"/>
  </cols>
  <sheetData>
    <row r="1" spans="3:12" customFormat="1" x14ac:dyDescent="0.35">
      <c r="F1" s="364" t="s">
        <v>0</v>
      </c>
      <c r="G1" s="364"/>
      <c r="H1" s="364"/>
      <c r="J1" s="327" t="s">
        <v>40</v>
      </c>
      <c r="L1" t="s">
        <v>301</v>
      </c>
    </row>
    <row r="2" spans="3:12" customFormat="1" x14ac:dyDescent="0.35"/>
    <row r="3" spans="3:12" customFormat="1" ht="23.5" x14ac:dyDescent="0.55000000000000004">
      <c r="C3" s="368" t="s">
        <v>316</v>
      </c>
      <c r="D3" s="368"/>
      <c r="E3" s="368"/>
      <c r="F3" s="368"/>
      <c r="G3" s="368"/>
      <c r="H3" s="368"/>
      <c r="I3" s="368"/>
      <c r="J3" s="368"/>
      <c r="K3" s="368"/>
      <c r="L3" s="368"/>
    </row>
    <row r="4" spans="3:12" customFormat="1" x14ac:dyDescent="0.35"/>
    <row r="5" spans="3:12" ht="15.5" x14ac:dyDescent="0.35">
      <c r="C5" s="151" t="s">
        <v>1</v>
      </c>
      <c r="J5" s="365" t="s">
        <v>2</v>
      </c>
      <c r="K5" s="365"/>
      <c r="L5" s="365"/>
    </row>
    <row r="6" spans="3:12" ht="15.5" x14ac:dyDescent="0.35">
      <c r="C6" s="315" t="s">
        <v>3</v>
      </c>
      <c r="J6" s="153"/>
      <c r="K6" s="153"/>
      <c r="L6" s="153"/>
    </row>
    <row r="7" spans="3:12" ht="15.5" x14ac:dyDescent="0.35">
      <c r="C7" s="315" t="s">
        <v>4</v>
      </c>
      <c r="J7" s="153"/>
      <c r="K7" s="153"/>
      <c r="L7" s="153"/>
    </row>
    <row r="8" spans="3:12" x14ac:dyDescent="0.35">
      <c r="C8" s="367" t="s">
        <v>300</v>
      </c>
      <c r="D8" s="367"/>
      <c r="E8" s="367"/>
      <c r="F8" s="367"/>
      <c r="G8" s="367"/>
      <c r="H8" s="367"/>
      <c r="I8" s="367"/>
      <c r="J8" s="367"/>
      <c r="K8" s="367"/>
      <c r="L8" s="367"/>
    </row>
    <row r="9" spans="3:12" x14ac:dyDescent="0.35">
      <c r="C9" s="367" t="s">
        <v>313</v>
      </c>
      <c r="D9" s="367"/>
      <c r="E9" s="367"/>
      <c r="F9" s="367"/>
      <c r="G9" s="367"/>
      <c r="H9" s="367"/>
      <c r="I9" s="367"/>
      <c r="J9" s="367"/>
      <c r="K9" s="367"/>
      <c r="L9" s="367"/>
    </row>
    <row r="33" spans="6:12" x14ac:dyDescent="0.35">
      <c r="F33" s="366" t="s">
        <v>0</v>
      </c>
      <c r="G33" s="366"/>
      <c r="H33" s="366"/>
    </row>
    <row r="34" spans="6:12" ht="9" customHeight="1" x14ac:dyDescent="0.35"/>
    <row r="35" spans="6:12" x14ac:dyDescent="0.35">
      <c r="L35" s="154" t="s">
        <v>5</v>
      </c>
    </row>
  </sheetData>
  <sheetProtection algorithmName="SHA-512" hashValue="WtNYQZldMB6eVGOZHMbCGaYXeTEJX0pXywYSb3ZTNTw9m0byKOpfpyw3EmDdTIL3imQxVqaiv9bmsjeX0bqyLg==" saltValue="9/MvtQE54SyZ05K2AfFHGw==" spinCount="100000" sheet="1" objects="1" scenarios="1"/>
  <mergeCells count="6">
    <mergeCell ref="F1:H1"/>
    <mergeCell ref="J5:L5"/>
    <mergeCell ref="F33:H33"/>
    <mergeCell ref="C8:L8"/>
    <mergeCell ref="C9:L9"/>
    <mergeCell ref="C3:L3"/>
  </mergeCells>
  <hyperlinks>
    <hyperlink ref="F33:H33" location="Handbok!B4" display="Till fliken Handbok" xr:uid="{00000000-0004-0000-0000-000000000000}"/>
    <hyperlink ref="F1:H1" location="Handbok!B4" display="Till fliken Handbok" xr:uid="{00000000-0004-0000-0000-000001000000}"/>
    <hyperlink ref="J1" r:id="rId1" xr:uid="{2896ED36-545F-4E1A-B959-D27BF6486221}"/>
  </hyperlinks>
  <printOptions horizontalCentered="1"/>
  <pageMargins left="0.70866141732283472" right="0.70866141732283472" top="0.43307086614173229" bottom="0.43307086614173229" header="0.31496062992125984" footer="0.31496062992125984"/>
  <pageSetup paperSize="9" orientation="landscape" r:id="rId2"/>
  <colBreaks count="1" manualBreakCount="1">
    <brk id="13" max="1048575"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50"/>
  <sheetViews>
    <sheetView showGridLines="0" zoomScaleNormal="100" workbookViewId="0">
      <pane xSplit="3" ySplit="5" topLeftCell="D6" activePane="bottomRight" state="frozen"/>
      <selection activeCell="L5" sqref="L5"/>
      <selection pane="topRight" activeCell="L5" sqref="L5"/>
      <selection pane="bottomLeft" activeCell="L5" sqref="L5"/>
      <selection pane="bottomRight" activeCell="D6" sqref="D6"/>
    </sheetView>
  </sheetViews>
  <sheetFormatPr defaultRowHeight="14.5" x14ac:dyDescent="0.35"/>
  <cols>
    <col min="1" max="1" width="3.7265625" style="31" customWidth="1"/>
    <col min="2" max="2" width="4.81640625" style="31" customWidth="1"/>
    <col min="3" max="3" width="6.1796875" customWidth="1"/>
    <col min="4" max="5" width="5.7265625" style="31" customWidth="1"/>
    <col min="6" max="8" width="5.1796875" style="31" customWidth="1"/>
    <col min="9" max="9" width="5.7265625" style="31" customWidth="1"/>
    <col min="10" max="10" width="5.26953125" style="31" customWidth="1"/>
    <col min="11" max="11" width="29.26953125" customWidth="1"/>
    <col min="12" max="12" width="6.7265625" customWidth="1"/>
    <col min="13" max="13" width="3.54296875" style="124" hidden="1" customWidth="1"/>
    <col min="14" max="15" width="3.54296875" hidden="1" customWidth="1"/>
    <col min="16" max="16" width="4.7265625" customWidth="1"/>
    <col min="17" max="19" width="4.453125" hidden="1" customWidth="1"/>
    <col min="20" max="20" width="10.7265625" hidden="1" customWidth="1"/>
    <col min="21" max="21" width="12.1796875" customWidth="1"/>
    <col min="22" max="22" width="6.1796875" customWidth="1"/>
  </cols>
  <sheetData>
    <row r="1" spans="1:31" ht="31.5" customHeight="1" x14ac:dyDescent="0.5">
      <c r="A1" s="207"/>
      <c r="B1" s="123"/>
      <c r="C1" s="64"/>
      <c r="D1" s="123"/>
      <c r="E1" s="123"/>
      <c r="F1" s="123"/>
      <c r="G1" s="123"/>
      <c r="H1" s="123"/>
      <c r="I1" s="191" t="str">
        <f>"Schema för mars" &amp; RIGHT(Uppstart!K1,5)</f>
        <v>Schema för mars 2021</v>
      </c>
      <c r="J1" s="123"/>
      <c r="K1" s="64"/>
      <c r="L1" s="329" t="s">
        <v>40</v>
      </c>
      <c r="P1" s="192"/>
      <c r="V1" s="431" t="s">
        <v>223</v>
      </c>
      <c r="W1" s="431"/>
      <c r="X1" s="431"/>
      <c r="Y1" s="431"/>
    </row>
    <row r="2" spans="1:31" ht="15.75" customHeight="1" x14ac:dyDescent="0.35">
      <c r="A2" s="208"/>
      <c r="I2" s="40" t="s">
        <v>36</v>
      </c>
      <c r="J2" s="432" t="str">
        <f>IF(Uppstart!C5="Skriv ditt namn här","Skriv ditt namn på fliken Uppstart",Uppstart!C5)</f>
        <v>Skriv ditt namn på fliken Uppstart</v>
      </c>
      <c r="K2" s="432"/>
      <c r="P2" s="126"/>
      <c r="V2" t="s">
        <v>225</v>
      </c>
    </row>
    <row r="3" spans="1:31" x14ac:dyDescent="0.35">
      <c r="A3" s="161"/>
      <c r="J3" s="125" t="str">
        <f>IF(Uppstart!C6="Skriv arbetsgivarens namn här","Skriv arbetsgivarens namn på fliken Uppstart",Uppstart!C6)</f>
        <v>Skriv arbetsgivarens namn på fliken Uppstart</v>
      </c>
      <c r="P3" s="126"/>
      <c r="V3" t="s">
        <v>227</v>
      </c>
      <c r="W3" t="s">
        <v>228</v>
      </c>
    </row>
    <row r="4" spans="1:31" x14ac:dyDescent="0.35">
      <c r="A4" s="209"/>
      <c r="B4" s="433" t="s">
        <v>229</v>
      </c>
      <c r="C4" s="433"/>
      <c r="D4" s="433"/>
      <c r="E4" s="433"/>
      <c r="F4" s="433"/>
      <c r="G4" s="433"/>
      <c r="H4" s="433"/>
      <c r="I4" s="433"/>
      <c r="J4" s="433"/>
      <c r="K4" s="433"/>
      <c r="L4" s="433"/>
      <c r="P4" s="287"/>
      <c r="Q4" s="434" t="s">
        <v>230</v>
      </c>
      <c r="R4" s="435"/>
      <c r="S4" s="435"/>
      <c r="V4" t="s">
        <v>231</v>
      </c>
      <c r="W4" t="s">
        <v>232</v>
      </c>
    </row>
    <row r="5" spans="1:31" s="31" customFormat="1" ht="35.5" x14ac:dyDescent="0.35">
      <c r="A5" s="127" t="s">
        <v>137</v>
      </c>
      <c r="B5" s="127" t="s">
        <v>180</v>
      </c>
      <c r="C5" s="127" t="s">
        <v>181</v>
      </c>
      <c r="D5" s="127" t="s">
        <v>233</v>
      </c>
      <c r="E5" s="127" t="s">
        <v>59</v>
      </c>
      <c r="F5" s="127" t="s">
        <v>60</v>
      </c>
      <c r="G5" s="127" t="s">
        <v>61</v>
      </c>
      <c r="H5" s="127" t="s">
        <v>62</v>
      </c>
      <c r="I5" s="193" t="s">
        <v>234</v>
      </c>
      <c r="J5" s="127" t="s">
        <v>235</v>
      </c>
      <c r="K5" s="18" t="s">
        <v>236</v>
      </c>
      <c r="L5" s="140" t="s">
        <v>237</v>
      </c>
      <c r="M5" s="128" t="s">
        <v>238</v>
      </c>
      <c r="N5" s="40" t="s">
        <v>239</v>
      </c>
      <c r="O5" s="40" t="s">
        <v>240</v>
      </c>
      <c r="P5" s="193" t="s">
        <v>241</v>
      </c>
      <c r="Q5" s="194" t="s">
        <v>97</v>
      </c>
      <c r="R5" s="195" t="s">
        <v>98</v>
      </c>
      <c r="S5" s="195" t="s">
        <v>99</v>
      </c>
      <c r="U5" s="129"/>
      <c r="V5" s="155" t="s">
        <v>242</v>
      </c>
      <c r="W5" s="436" t="s">
        <v>243</v>
      </c>
      <c r="X5" s="437"/>
      <c r="Y5" s="437"/>
      <c r="Z5" s="437"/>
      <c r="AA5" s="437"/>
      <c r="AB5" s="437"/>
      <c r="AC5" s="437"/>
      <c r="AD5" s="437"/>
      <c r="AE5" s="437"/>
    </row>
    <row r="6" spans="1:31" x14ac:dyDescent="0.35">
      <c r="A6" s="18" t="str">
        <f>IF(IF(B6&gt;=Admin1!$B$4,IF(B6&lt;=Admin1!$C$4,"A",IF(B6&gt;=Admin1!$B$5,IF(B6&lt;=Admin1!$C$5,"B",IF(B6&gt;=Admin1!$B$6,IF(B6&lt;=Admin1!$C$6,"C","--"))))))=FALSE,"--",IF(B6&gt;=Admin1!$B$4,IF(B6&lt;=Admin1!$C$4,"A",IF(B6&gt;=Admin1!$B$5,IF(B6&lt;=Admin1!$C$5,"B",IF(B6&gt;=Admin1!$B$6,IF(B6&lt;=Admin1!$C$6,"C","--")))))))</f>
        <v>A</v>
      </c>
      <c r="B6" s="119">
        <f>Admin2!A61</f>
        <v>44256</v>
      </c>
      <c r="C6" s="119" t="str">
        <f>Admin2!B61</f>
        <v>Mån</v>
      </c>
      <c r="D6" s="345"/>
      <c r="E6" s="288"/>
      <c r="F6" s="288"/>
      <c r="G6" s="288"/>
      <c r="H6" s="288"/>
      <c r="I6" s="288"/>
      <c r="J6" s="260" t="str">
        <f>T6</f>
        <v/>
      </c>
      <c r="K6" s="308"/>
      <c r="L6" s="290"/>
      <c r="M6" s="124">
        <f t="shared" ref="M6:M36" si="0">IF(E6&gt;0,0,IF(F6&gt;0,1,0))</f>
        <v>0</v>
      </c>
      <c r="N6" s="124">
        <f t="shared" ref="N6:N36" si="1">IF(E6&gt;0,0,IF(G6&gt;0,1-M6,0))</f>
        <v>0</v>
      </c>
      <c r="O6" s="124">
        <f t="shared" ref="O6:O36" si="2">IF(E6&gt;0,0,IF(H6&gt;0,1-M6-N6,0))</f>
        <v>0</v>
      </c>
      <c r="P6" s="196">
        <f>Q6+R6+S6</f>
        <v>0</v>
      </c>
      <c r="Q6" s="197">
        <f>IF(I6&gt;0,IF(A6="A",Semester!$B$17,0),0)</f>
        <v>0</v>
      </c>
      <c r="R6" s="198">
        <f>IF(I6&gt;0,IF(A6="B",Semester!$C$17,0),0)</f>
        <v>0</v>
      </c>
      <c r="S6" s="198">
        <f>IF(I6&gt;0,IF(A6="C",Semester!$D$17,0),0)</f>
        <v>0</v>
      </c>
      <c r="T6" s="31" t="str">
        <f t="shared" ref="T6:T36" si="3">IF(E6=".",IF(SUM(F6:I6)=0,D6*-1,"Fel1"),IF(SUM(E6:I6)=0,"",IF(I6&gt;0,IF(D6=I6,IF(SUM(E6:H6)=0,"","Fel2"),"Fel3"),IF(SUM(F6:H6)&gt;0,IF(SUM(E6:H6)&lt;=D6,IF(D6-SUM(E6:H6)=0,"",SUM(E6:H6)-D6),"Fel4"),IF(D6-E6=0,"",E6-D6)))))</f>
        <v/>
      </c>
      <c r="U6" t="str">
        <f>Admin2!C61</f>
        <v/>
      </c>
    </row>
    <row r="7" spans="1:31" x14ac:dyDescent="0.35">
      <c r="A7" s="18" t="str">
        <f>IF(IF(B7&gt;=Admin1!$B$4,IF(B7&lt;=Admin1!$C$4,"A",IF(B7&gt;=Admin1!$B$5,IF(B7&lt;=Admin1!$C$5,"B",IF(B7&gt;=Admin1!$B$6,IF(B7&lt;=Admin1!$C$6,"C","--"))))))=FALSE,"--",IF(B7&gt;=Admin1!$B$4,IF(B7&lt;=Admin1!$C$4,"A",IF(B7&gt;=Admin1!$B$5,IF(B7&lt;=Admin1!$C$5,"B",IF(B7&gt;=Admin1!$B$6,IF(B7&lt;=Admin1!$C$6,"C","--")))))))</f>
        <v>A</v>
      </c>
      <c r="B7" s="119">
        <f>Admin2!A62</f>
        <v>44257</v>
      </c>
      <c r="C7" s="119" t="str">
        <f>Admin2!B62</f>
        <v>Tis</v>
      </c>
      <c r="D7" s="345"/>
      <c r="E7" s="288"/>
      <c r="F7" s="288"/>
      <c r="G7" s="288"/>
      <c r="H7" s="288"/>
      <c r="I7" s="288"/>
      <c r="J7" s="260" t="str">
        <f t="shared" ref="J7:J36" si="4">T7</f>
        <v/>
      </c>
      <c r="K7" s="308"/>
      <c r="L7" s="290"/>
      <c r="M7" s="124">
        <f t="shared" si="0"/>
        <v>0</v>
      </c>
      <c r="N7" s="124">
        <f t="shared" si="1"/>
        <v>0</v>
      </c>
      <c r="O7" s="124">
        <f t="shared" si="2"/>
        <v>0</v>
      </c>
      <c r="P7" s="196">
        <f t="shared" ref="P7:P36" si="5">Q7+R7+S7</f>
        <v>0</v>
      </c>
      <c r="Q7" s="197">
        <f>IF(I7&gt;0,IF(A7="A",Semester!$B$17,0),0)</f>
        <v>0</v>
      </c>
      <c r="R7" s="198">
        <f>IF(I7&gt;0,IF(A7="B",Semester!$C$17,0),0)</f>
        <v>0</v>
      </c>
      <c r="S7" s="198">
        <f>IF(I7&gt;0,IF(A7="C",Semester!$D$17,0),0)</f>
        <v>0</v>
      </c>
      <c r="T7" s="31" t="str">
        <f t="shared" si="3"/>
        <v/>
      </c>
      <c r="U7" t="str">
        <f>Admin2!C62</f>
        <v/>
      </c>
    </row>
    <row r="8" spans="1:31" x14ac:dyDescent="0.35">
      <c r="A8" s="18" t="str">
        <f>IF(IF(B8&gt;=Admin1!$B$4,IF(B8&lt;=Admin1!$C$4,"A",IF(B8&gt;=Admin1!$B$5,IF(B8&lt;=Admin1!$C$5,"B",IF(B8&gt;=Admin1!$B$6,IF(B8&lt;=Admin1!$C$6,"C","--"))))))=FALSE,"--",IF(B8&gt;=Admin1!$B$4,IF(B8&lt;=Admin1!$C$4,"A",IF(B8&gt;=Admin1!$B$5,IF(B8&lt;=Admin1!$C$5,"B",IF(B8&gt;=Admin1!$B$6,IF(B8&lt;=Admin1!$C$6,"C","--")))))))</f>
        <v>A</v>
      </c>
      <c r="B8" s="119">
        <f>Admin2!A63</f>
        <v>44258</v>
      </c>
      <c r="C8" s="119" t="str">
        <f>Admin2!B63</f>
        <v>Ons</v>
      </c>
      <c r="D8" s="345"/>
      <c r="E8" s="288"/>
      <c r="F8" s="288"/>
      <c r="G8" s="288"/>
      <c r="H8" s="288"/>
      <c r="I8" s="288"/>
      <c r="J8" s="260" t="str">
        <f t="shared" si="4"/>
        <v/>
      </c>
      <c r="K8" s="308"/>
      <c r="L8" s="290"/>
      <c r="M8" s="124">
        <f t="shared" si="0"/>
        <v>0</v>
      </c>
      <c r="N8" s="124">
        <f t="shared" si="1"/>
        <v>0</v>
      </c>
      <c r="O8" s="124">
        <f t="shared" si="2"/>
        <v>0</v>
      </c>
      <c r="P8" s="196">
        <f t="shared" si="5"/>
        <v>0</v>
      </c>
      <c r="Q8" s="197">
        <f>IF(I8&gt;0,IF(A8="A",Semester!$B$17,0),0)</f>
        <v>0</v>
      </c>
      <c r="R8" s="198">
        <f>IF(I8&gt;0,IF(A8="B",Semester!$C$17,0),0)</f>
        <v>0</v>
      </c>
      <c r="S8" s="198">
        <f>IF(I8&gt;0,IF(A8="C",Semester!$D$17,0),0)</f>
        <v>0</v>
      </c>
      <c r="T8" s="31" t="str">
        <f t="shared" si="3"/>
        <v/>
      </c>
      <c r="U8" t="str">
        <f>Admin2!C63</f>
        <v/>
      </c>
    </row>
    <row r="9" spans="1:31" x14ac:dyDescent="0.35">
      <c r="A9" s="18" t="str">
        <f>IF(IF(B9&gt;=Admin1!$B$4,IF(B9&lt;=Admin1!$C$4,"A",IF(B9&gt;=Admin1!$B$5,IF(B9&lt;=Admin1!$C$5,"B",IF(B9&gt;=Admin1!$B$6,IF(B9&lt;=Admin1!$C$6,"C","--"))))))=FALSE,"--",IF(B9&gt;=Admin1!$B$4,IF(B9&lt;=Admin1!$C$4,"A",IF(B9&gt;=Admin1!$B$5,IF(B9&lt;=Admin1!$C$5,"B",IF(B9&gt;=Admin1!$B$6,IF(B9&lt;=Admin1!$C$6,"C","--")))))))</f>
        <v>A</v>
      </c>
      <c r="B9" s="119">
        <f>Admin2!A64</f>
        <v>44259</v>
      </c>
      <c r="C9" s="119" t="str">
        <f>Admin2!B64</f>
        <v>Tor</v>
      </c>
      <c r="D9" s="345"/>
      <c r="E9" s="288"/>
      <c r="F9" s="288"/>
      <c r="G9" s="288"/>
      <c r="H9" s="288"/>
      <c r="I9" s="288"/>
      <c r="J9" s="260" t="str">
        <f t="shared" si="4"/>
        <v/>
      </c>
      <c r="K9" s="308"/>
      <c r="L9" s="290"/>
      <c r="M9" s="124">
        <f t="shared" si="0"/>
        <v>0</v>
      </c>
      <c r="N9" s="124">
        <f t="shared" si="1"/>
        <v>0</v>
      </c>
      <c r="O9" s="124">
        <f t="shared" si="2"/>
        <v>0</v>
      </c>
      <c r="P9" s="196">
        <f t="shared" si="5"/>
        <v>0</v>
      </c>
      <c r="Q9" s="197">
        <f>IF(I9&gt;0,IF(A9="A",Semester!$B$17,0),0)</f>
        <v>0</v>
      </c>
      <c r="R9" s="198">
        <f>IF(I9&gt;0,IF(A9="B",Semester!$C$17,0),0)</f>
        <v>0</v>
      </c>
      <c r="S9" s="198">
        <f>IF(I9&gt;0,IF(A9="C",Semester!$D$17,0),0)</f>
        <v>0</v>
      </c>
      <c r="T9" s="31" t="str">
        <f t="shared" si="3"/>
        <v/>
      </c>
      <c r="U9" t="str">
        <f>Admin2!C64</f>
        <v/>
      </c>
    </row>
    <row r="10" spans="1:31" x14ac:dyDescent="0.35">
      <c r="A10" s="18" t="str">
        <f>IF(IF(B10&gt;=Admin1!$B$4,IF(B10&lt;=Admin1!$C$4,"A",IF(B10&gt;=Admin1!$B$5,IF(B10&lt;=Admin1!$C$5,"B",IF(B10&gt;=Admin1!$B$6,IF(B10&lt;=Admin1!$C$6,"C","--"))))))=FALSE,"--",IF(B10&gt;=Admin1!$B$4,IF(B10&lt;=Admin1!$C$4,"A",IF(B10&gt;=Admin1!$B$5,IF(B10&lt;=Admin1!$C$5,"B",IF(B10&gt;=Admin1!$B$6,IF(B10&lt;=Admin1!$C$6,"C","--")))))))</f>
        <v>A</v>
      </c>
      <c r="B10" s="119">
        <f>Admin2!A65</f>
        <v>44260</v>
      </c>
      <c r="C10" s="119" t="str">
        <f>Admin2!B65</f>
        <v>Fre</v>
      </c>
      <c r="D10" s="345"/>
      <c r="E10" s="288"/>
      <c r="F10" s="288"/>
      <c r="G10" s="288"/>
      <c r="H10" s="288"/>
      <c r="I10" s="288"/>
      <c r="J10" s="260" t="str">
        <f t="shared" si="4"/>
        <v/>
      </c>
      <c r="K10" s="308"/>
      <c r="L10" s="290"/>
      <c r="M10" s="124">
        <f t="shared" si="0"/>
        <v>0</v>
      </c>
      <c r="N10" s="124">
        <f t="shared" si="1"/>
        <v>0</v>
      </c>
      <c r="O10" s="124">
        <f t="shared" si="2"/>
        <v>0</v>
      </c>
      <c r="P10" s="196">
        <f t="shared" si="5"/>
        <v>0</v>
      </c>
      <c r="Q10" s="197">
        <f>IF(I10&gt;0,IF(A10="A",Semester!$B$17,0),0)</f>
        <v>0</v>
      </c>
      <c r="R10" s="198">
        <f>IF(I10&gt;0,IF(A10="B",Semester!$C$17,0),0)</f>
        <v>0</v>
      </c>
      <c r="S10" s="198">
        <f>IF(I10&gt;0,IF(A10="C",Semester!$D$17,0),0)</f>
        <v>0</v>
      </c>
      <c r="T10" s="31" t="str">
        <f t="shared" si="3"/>
        <v/>
      </c>
      <c r="U10" t="str">
        <f>Admin2!C65</f>
        <v/>
      </c>
    </row>
    <row r="11" spans="1:31" x14ac:dyDescent="0.35">
      <c r="A11" s="18" t="str">
        <f>IF(IF(B11&gt;=Admin1!$B$4,IF(B11&lt;=Admin1!$C$4,"A",IF(B11&gt;=Admin1!$B$5,IF(B11&lt;=Admin1!$C$5,"B",IF(B11&gt;=Admin1!$B$6,IF(B11&lt;=Admin1!$C$6,"C","--"))))))=FALSE,"--",IF(B11&gt;=Admin1!$B$4,IF(B11&lt;=Admin1!$C$4,"A",IF(B11&gt;=Admin1!$B$5,IF(B11&lt;=Admin1!$C$5,"B",IF(B11&gt;=Admin1!$B$6,IF(B11&lt;=Admin1!$C$6,"C","--")))))))</f>
        <v>A</v>
      </c>
      <c r="B11" s="119">
        <f>Admin2!A66</f>
        <v>44261</v>
      </c>
      <c r="C11" s="119" t="str">
        <f>Admin2!B66</f>
        <v>Lör</v>
      </c>
      <c r="D11" s="345"/>
      <c r="E11" s="288"/>
      <c r="F11" s="288"/>
      <c r="G11" s="288"/>
      <c r="H11" s="288"/>
      <c r="I11" s="288"/>
      <c r="J11" s="260" t="str">
        <f t="shared" si="4"/>
        <v/>
      </c>
      <c r="K11" s="308"/>
      <c r="L11" s="290"/>
      <c r="M11" s="124">
        <f t="shared" si="0"/>
        <v>0</v>
      </c>
      <c r="N11" s="124">
        <f t="shared" si="1"/>
        <v>0</v>
      </c>
      <c r="O11" s="124">
        <f t="shared" si="2"/>
        <v>0</v>
      </c>
      <c r="P11" s="196">
        <f t="shared" si="5"/>
        <v>0</v>
      </c>
      <c r="Q11" s="197">
        <f>IF(I11&gt;0,IF(A11="A",Semester!$B$17,0),0)</f>
        <v>0</v>
      </c>
      <c r="R11" s="198">
        <f>IF(I11&gt;0,IF(A11="B",Semester!$C$17,0),0)</f>
        <v>0</v>
      </c>
      <c r="S11" s="198">
        <f>IF(I11&gt;0,IF(A11="C",Semester!$D$17,0),0)</f>
        <v>0</v>
      </c>
      <c r="T11" s="31" t="str">
        <f t="shared" si="3"/>
        <v/>
      </c>
      <c r="U11" t="str">
        <f>Admin2!C66</f>
        <v/>
      </c>
    </row>
    <row r="12" spans="1:31" x14ac:dyDescent="0.35">
      <c r="A12" s="18" t="str">
        <f>IF(IF(B12&gt;=Admin1!$B$4,IF(B12&lt;=Admin1!$C$4,"A",IF(B12&gt;=Admin1!$B$5,IF(B12&lt;=Admin1!$C$5,"B",IF(B12&gt;=Admin1!$B$6,IF(B12&lt;=Admin1!$C$6,"C","--"))))))=FALSE,"--",IF(B12&gt;=Admin1!$B$4,IF(B12&lt;=Admin1!$C$4,"A",IF(B12&gt;=Admin1!$B$5,IF(B12&lt;=Admin1!$C$5,"B",IF(B12&gt;=Admin1!$B$6,IF(B12&lt;=Admin1!$C$6,"C","--")))))))</f>
        <v>A</v>
      </c>
      <c r="B12" s="119">
        <f>Admin2!A67</f>
        <v>44262</v>
      </c>
      <c r="C12" s="119" t="str">
        <f>Admin2!B67</f>
        <v>Sön</v>
      </c>
      <c r="D12" s="345"/>
      <c r="E12" s="288"/>
      <c r="F12" s="288"/>
      <c r="G12" s="288"/>
      <c r="H12" s="288"/>
      <c r="I12" s="288"/>
      <c r="J12" s="260" t="str">
        <f t="shared" si="4"/>
        <v/>
      </c>
      <c r="K12" s="308"/>
      <c r="L12" s="290"/>
      <c r="M12" s="124">
        <f t="shared" si="0"/>
        <v>0</v>
      </c>
      <c r="N12" s="124">
        <f t="shared" si="1"/>
        <v>0</v>
      </c>
      <c r="O12" s="124">
        <f t="shared" si="2"/>
        <v>0</v>
      </c>
      <c r="P12" s="196">
        <f t="shared" si="5"/>
        <v>0</v>
      </c>
      <c r="Q12" s="197">
        <f>IF(I12&gt;0,IF(A12="A",Semester!$B$17,0),0)</f>
        <v>0</v>
      </c>
      <c r="R12" s="198">
        <f>IF(I12&gt;0,IF(A12="B",Semester!$C$17,0),0)</f>
        <v>0</v>
      </c>
      <c r="S12" s="198">
        <f>IF(I12&gt;0,IF(A12="C",Semester!$D$17,0),0)</f>
        <v>0</v>
      </c>
      <c r="T12" s="31" t="str">
        <f t="shared" si="3"/>
        <v/>
      </c>
      <c r="U12" t="str">
        <f>Admin2!C67</f>
        <v/>
      </c>
    </row>
    <row r="13" spans="1:31" x14ac:dyDescent="0.35">
      <c r="A13" s="18" t="str">
        <f>IF(IF(B13&gt;=Admin1!$B$4,IF(B13&lt;=Admin1!$C$4,"A",IF(B13&gt;=Admin1!$B$5,IF(B13&lt;=Admin1!$C$5,"B",IF(B13&gt;=Admin1!$B$6,IF(B13&lt;=Admin1!$C$6,"C","--"))))))=FALSE,"--",IF(B13&gt;=Admin1!$B$4,IF(B13&lt;=Admin1!$C$4,"A",IF(B13&gt;=Admin1!$B$5,IF(B13&lt;=Admin1!$C$5,"B",IF(B13&gt;=Admin1!$B$6,IF(B13&lt;=Admin1!$C$6,"C","--")))))))</f>
        <v>A</v>
      </c>
      <c r="B13" s="119">
        <f>Admin2!A68</f>
        <v>44263</v>
      </c>
      <c r="C13" s="119" t="str">
        <f>Admin2!B68</f>
        <v>Mån</v>
      </c>
      <c r="D13" s="345"/>
      <c r="E13" s="288"/>
      <c r="F13" s="288"/>
      <c r="G13" s="288"/>
      <c r="H13" s="288"/>
      <c r="I13" s="288"/>
      <c r="J13" s="260" t="str">
        <f t="shared" si="4"/>
        <v/>
      </c>
      <c r="K13" s="308"/>
      <c r="L13" s="290"/>
      <c r="M13" s="124">
        <f t="shared" si="0"/>
        <v>0</v>
      </c>
      <c r="N13" s="124">
        <f t="shared" si="1"/>
        <v>0</v>
      </c>
      <c r="O13" s="124">
        <f t="shared" si="2"/>
        <v>0</v>
      </c>
      <c r="P13" s="196">
        <f t="shared" si="5"/>
        <v>0</v>
      </c>
      <c r="Q13" s="197">
        <f>IF(I13&gt;0,IF(A13="A",Semester!$B$17,0),0)</f>
        <v>0</v>
      </c>
      <c r="R13" s="198">
        <f>IF(I13&gt;0,IF(A13="B",Semester!$C$17,0),0)</f>
        <v>0</v>
      </c>
      <c r="S13" s="198">
        <f>IF(I13&gt;0,IF(A13="C",Semester!$D$17,0),0)</f>
        <v>0</v>
      </c>
      <c r="T13" s="31" t="str">
        <f t="shared" si="3"/>
        <v/>
      </c>
      <c r="U13" t="str">
        <f>Admin2!C68</f>
        <v/>
      </c>
    </row>
    <row r="14" spans="1:31" x14ac:dyDescent="0.35">
      <c r="A14" s="18" t="str">
        <f>IF(IF(B14&gt;=Admin1!$B$4,IF(B14&lt;=Admin1!$C$4,"A",IF(B14&gt;=Admin1!$B$5,IF(B14&lt;=Admin1!$C$5,"B",IF(B14&gt;=Admin1!$B$6,IF(B14&lt;=Admin1!$C$6,"C","--"))))))=FALSE,"--",IF(B14&gt;=Admin1!$B$4,IF(B14&lt;=Admin1!$C$4,"A",IF(B14&gt;=Admin1!$B$5,IF(B14&lt;=Admin1!$C$5,"B",IF(B14&gt;=Admin1!$B$6,IF(B14&lt;=Admin1!$C$6,"C","--")))))))</f>
        <v>A</v>
      </c>
      <c r="B14" s="119">
        <f>Admin2!A69</f>
        <v>44264</v>
      </c>
      <c r="C14" s="119" t="str">
        <f>Admin2!B69</f>
        <v>Tis</v>
      </c>
      <c r="D14" s="345"/>
      <c r="E14" s="288"/>
      <c r="F14" s="288"/>
      <c r="G14" s="288"/>
      <c r="H14" s="288"/>
      <c r="I14" s="288"/>
      <c r="J14" s="260" t="str">
        <f t="shared" si="4"/>
        <v/>
      </c>
      <c r="K14" s="308"/>
      <c r="L14" s="290"/>
      <c r="M14" s="124">
        <f t="shared" si="0"/>
        <v>0</v>
      </c>
      <c r="N14" s="124">
        <f t="shared" si="1"/>
        <v>0</v>
      </c>
      <c r="O14" s="124">
        <f t="shared" si="2"/>
        <v>0</v>
      </c>
      <c r="P14" s="196">
        <f t="shared" si="5"/>
        <v>0</v>
      </c>
      <c r="Q14" s="197">
        <f>IF(I14&gt;0,IF(A14="A",Semester!$B$17,0),0)</f>
        <v>0</v>
      </c>
      <c r="R14" s="198">
        <f>IF(I14&gt;0,IF(A14="B",Semester!$C$17,0),0)</f>
        <v>0</v>
      </c>
      <c r="S14" s="198">
        <f>IF(I14&gt;0,IF(A14="C",Semester!$D$17,0),0)</f>
        <v>0</v>
      </c>
      <c r="T14" s="31" t="str">
        <f t="shared" si="3"/>
        <v/>
      </c>
      <c r="U14" t="str">
        <f>Admin2!C69</f>
        <v/>
      </c>
    </row>
    <row r="15" spans="1:31" x14ac:dyDescent="0.35">
      <c r="A15" s="18" t="str">
        <f>IF(IF(B15&gt;=Admin1!$B$4,IF(B15&lt;=Admin1!$C$4,"A",IF(B15&gt;=Admin1!$B$5,IF(B15&lt;=Admin1!$C$5,"B",IF(B15&gt;=Admin1!$B$6,IF(B15&lt;=Admin1!$C$6,"C","--"))))))=FALSE,"--",IF(B15&gt;=Admin1!$B$4,IF(B15&lt;=Admin1!$C$4,"A",IF(B15&gt;=Admin1!$B$5,IF(B15&lt;=Admin1!$C$5,"B",IF(B15&gt;=Admin1!$B$6,IF(B15&lt;=Admin1!$C$6,"C","--")))))))</f>
        <v>A</v>
      </c>
      <c r="B15" s="119">
        <f>Admin2!A70</f>
        <v>44265</v>
      </c>
      <c r="C15" s="119" t="str">
        <f>Admin2!B70</f>
        <v>Ons</v>
      </c>
      <c r="D15" s="345"/>
      <c r="E15" s="288"/>
      <c r="F15" s="288"/>
      <c r="G15" s="288"/>
      <c r="H15" s="288"/>
      <c r="I15" s="288"/>
      <c r="J15" s="260" t="str">
        <f t="shared" si="4"/>
        <v/>
      </c>
      <c r="K15" s="308"/>
      <c r="L15" s="290"/>
      <c r="M15" s="124">
        <f t="shared" si="0"/>
        <v>0</v>
      </c>
      <c r="N15" s="124">
        <f t="shared" si="1"/>
        <v>0</v>
      </c>
      <c r="O15" s="124">
        <f t="shared" si="2"/>
        <v>0</v>
      </c>
      <c r="P15" s="196">
        <f t="shared" si="5"/>
        <v>0</v>
      </c>
      <c r="Q15" s="197">
        <f>IF(I15&gt;0,IF(A15="A",Semester!$B$17,0),0)</f>
        <v>0</v>
      </c>
      <c r="R15" s="198">
        <f>IF(I15&gt;0,IF(A15="B",Semester!$C$17,0),0)</f>
        <v>0</v>
      </c>
      <c r="S15" s="198">
        <f>IF(I15&gt;0,IF(A15="C",Semester!$D$17,0),0)</f>
        <v>0</v>
      </c>
      <c r="T15" s="31" t="str">
        <f t="shared" si="3"/>
        <v/>
      </c>
      <c r="U15" t="str">
        <f>Admin2!C70</f>
        <v/>
      </c>
    </row>
    <row r="16" spans="1:31" x14ac:dyDescent="0.35">
      <c r="A16" s="18" t="str">
        <f>IF(IF(B16&gt;=Admin1!$B$4,IF(B16&lt;=Admin1!$C$4,"A",IF(B16&gt;=Admin1!$B$5,IF(B16&lt;=Admin1!$C$5,"B",IF(B16&gt;=Admin1!$B$6,IF(B16&lt;=Admin1!$C$6,"C","--"))))))=FALSE,"--",IF(B16&gt;=Admin1!$B$4,IF(B16&lt;=Admin1!$C$4,"A",IF(B16&gt;=Admin1!$B$5,IF(B16&lt;=Admin1!$C$5,"B",IF(B16&gt;=Admin1!$B$6,IF(B16&lt;=Admin1!$C$6,"C","--")))))))</f>
        <v>A</v>
      </c>
      <c r="B16" s="119">
        <f>Admin2!A71</f>
        <v>44266</v>
      </c>
      <c r="C16" s="119" t="str">
        <f>Admin2!B71</f>
        <v>Tor</v>
      </c>
      <c r="D16" s="345"/>
      <c r="E16" s="288"/>
      <c r="F16" s="288"/>
      <c r="G16" s="288"/>
      <c r="H16" s="288"/>
      <c r="I16" s="288"/>
      <c r="J16" s="260" t="str">
        <f t="shared" si="4"/>
        <v/>
      </c>
      <c r="K16" s="308"/>
      <c r="L16" s="290"/>
      <c r="M16" s="124">
        <f t="shared" si="0"/>
        <v>0</v>
      </c>
      <c r="N16" s="124">
        <f t="shared" si="1"/>
        <v>0</v>
      </c>
      <c r="O16" s="124">
        <f t="shared" si="2"/>
        <v>0</v>
      </c>
      <c r="P16" s="196">
        <f t="shared" si="5"/>
        <v>0</v>
      </c>
      <c r="Q16" s="197">
        <f>IF(I16&gt;0,IF(A16="A",Semester!$B$17,0),0)</f>
        <v>0</v>
      </c>
      <c r="R16" s="198">
        <f>IF(I16&gt;0,IF(A16="B",Semester!$C$17,0),0)</f>
        <v>0</v>
      </c>
      <c r="S16" s="198">
        <f>IF(I16&gt;0,IF(A16="C",Semester!$D$17,0),0)</f>
        <v>0</v>
      </c>
      <c r="T16" s="31" t="str">
        <f t="shared" si="3"/>
        <v/>
      </c>
      <c r="U16" t="str">
        <f>Admin2!C71</f>
        <v/>
      </c>
    </row>
    <row r="17" spans="1:21" x14ac:dyDescent="0.35">
      <c r="A17" s="18" t="str">
        <f>IF(IF(B17&gt;=Admin1!$B$4,IF(B17&lt;=Admin1!$C$4,"A",IF(B17&gt;=Admin1!$B$5,IF(B17&lt;=Admin1!$C$5,"B",IF(B17&gt;=Admin1!$B$6,IF(B17&lt;=Admin1!$C$6,"C","--"))))))=FALSE,"--",IF(B17&gt;=Admin1!$B$4,IF(B17&lt;=Admin1!$C$4,"A",IF(B17&gt;=Admin1!$B$5,IF(B17&lt;=Admin1!$C$5,"B",IF(B17&gt;=Admin1!$B$6,IF(B17&lt;=Admin1!$C$6,"C","--")))))))</f>
        <v>A</v>
      </c>
      <c r="B17" s="119">
        <f>Admin2!A72</f>
        <v>44267</v>
      </c>
      <c r="C17" s="119" t="str">
        <f>Admin2!B72</f>
        <v>Fre</v>
      </c>
      <c r="D17" s="345"/>
      <c r="E17" s="288"/>
      <c r="F17" s="288"/>
      <c r="G17" s="288"/>
      <c r="H17" s="288"/>
      <c r="I17" s="288"/>
      <c r="J17" s="260" t="str">
        <f t="shared" si="4"/>
        <v/>
      </c>
      <c r="K17" s="308"/>
      <c r="L17" s="290"/>
      <c r="M17" s="124">
        <f t="shared" si="0"/>
        <v>0</v>
      </c>
      <c r="N17" s="124">
        <f t="shared" si="1"/>
        <v>0</v>
      </c>
      <c r="O17" s="124">
        <f t="shared" si="2"/>
        <v>0</v>
      </c>
      <c r="P17" s="196">
        <f t="shared" si="5"/>
        <v>0</v>
      </c>
      <c r="Q17" s="197">
        <f>IF(I17&gt;0,IF(A17="A",Semester!$B$17,0),0)</f>
        <v>0</v>
      </c>
      <c r="R17" s="198">
        <f>IF(I17&gt;0,IF(A17="B",Semester!$C$17,0),0)</f>
        <v>0</v>
      </c>
      <c r="S17" s="198">
        <f>IF(I17&gt;0,IF(A17="C",Semester!$D$17,0),0)</f>
        <v>0</v>
      </c>
      <c r="T17" s="31" t="str">
        <f t="shared" si="3"/>
        <v/>
      </c>
      <c r="U17" t="str">
        <f>Admin2!C72</f>
        <v/>
      </c>
    </row>
    <row r="18" spans="1:21" x14ac:dyDescent="0.35">
      <c r="A18" s="18" t="str">
        <f>IF(IF(B18&gt;=Admin1!$B$4,IF(B18&lt;=Admin1!$C$4,"A",IF(B18&gt;=Admin1!$B$5,IF(B18&lt;=Admin1!$C$5,"B",IF(B18&gt;=Admin1!$B$6,IF(B18&lt;=Admin1!$C$6,"C","--"))))))=FALSE,"--",IF(B18&gt;=Admin1!$B$4,IF(B18&lt;=Admin1!$C$4,"A",IF(B18&gt;=Admin1!$B$5,IF(B18&lt;=Admin1!$C$5,"B",IF(B18&gt;=Admin1!$B$6,IF(B18&lt;=Admin1!$C$6,"C","--")))))))</f>
        <v>A</v>
      </c>
      <c r="B18" s="119">
        <f>Admin2!A73</f>
        <v>44268</v>
      </c>
      <c r="C18" s="119" t="str">
        <f>Admin2!B73</f>
        <v>Lör</v>
      </c>
      <c r="D18" s="345"/>
      <c r="E18" s="288"/>
      <c r="F18" s="288"/>
      <c r="G18" s="288"/>
      <c r="H18" s="288"/>
      <c r="I18" s="288"/>
      <c r="J18" s="260" t="str">
        <f t="shared" si="4"/>
        <v/>
      </c>
      <c r="K18" s="308"/>
      <c r="L18" s="290"/>
      <c r="M18" s="124">
        <f t="shared" si="0"/>
        <v>0</v>
      </c>
      <c r="N18" s="124">
        <f t="shared" si="1"/>
        <v>0</v>
      </c>
      <c r="O18" s="124">
        <f t="shared" si="2"/>
        <v>0</v>
      </c>
      <c r="P18" s="196">
        <f t="shared" si="5"/>
        <v>0</v>
      </c>
      <c r="Q18" s="197">
        <f>IF(I18&gt;0,IF(A18="A",Semester!$B$17,0),0)</f>
        <v>0</v>
      </c>
      <c r="R18" s="198">
        <f>IF(I18&gt;0,IF(A18="B",Semester!$C$17,0),0)</f>
        <v>0</v>
      </c>
      <c r="S18" s="198">
        <f>IF(I18&gt;0,IF(A18="C",Semester!$D$17,0),0)</f>
        <v>0</v>
      </c>
      <c r="T18" s="31" t="str">
        <f t="shared" si="3"/>
        <v/>
      </c>
      <c r="U18" t="str">
        <f>Admin2!C73</f>
        <v/>
      </c>
    </row>
    <row r="19" spans="1:21" x14ac:dyDescent="0.35">
      <c r="A19" s="18" t="str">
        <f>IF(IF(B19&gt;=Admin1!$B$4,IF(B19&lt;=Admin1!$C$4,"A",IF(B19&gt;=Admin1!$B$5,IF(B19&lt;=Admin1!$C$5,"B",IF(B19&gt;=Admin1!$B$6,IF(B19&lt;=Admin1!$C$6,"C","--"))))))=FALSE,"--",IF(B19&gt;=Admin1!$B$4,IF(B19&lt;=Admin1!$C$4,"A",IF(B19&gt;=Admin1!$B$5,IF(B19&lt;=Admin1!$C$5,"B",IF(B19&gt;=Admin1!$B$6,IF(B19&lt;=Admin1!$C$6,"C","--")))))))</f>
        <v>A</v>
      </c>
      <c r="B19" s="119">
        <f>Admin2!A74</f>
        <v>44269</v>
      </c>
      <c r="C19" s="119" t="str">
        <f>Admin2!B74</f>
        <v>Sön</v>
      </c>
      <c r="D19" s="345"/>
      <c r="E19" s="288"/>
      <c r="F19" s="288"/>
      <c r="G19" s="288"/>
      <c r="H19" s="288"/>
      <c r="I19" s="288"/>
      <c r="J19" s="260" t="str">
        <f t="shared" si="4"/>
        <v/>
      </c>
      <c r="K19" s="308"/>
      <c r="L19" s="290"/>
      <c r="M19" s="124">
        <f t="shared" si="0"/>
        <v>0</v>
      </c>
      <c r="N19" s="124">
        <f t="shared" si="1"/>
        <v>0</v>
      </c>
      <c r="O19" s="124">
        <f t="shared" si="2"/>
        <v>0</v>
      </c>
      <c r="P19" s="196">
        <f t="shared" si="5"/>
        <v>0</v>
      </c>
      <c r="Q19" s="197">
        <f>IF(I19&gt;0,IF(A19="A",Semester!$B$17,0),0)</f>
        <v>0</v>
      </c>
      <c r="R19" s="198">
        <f>IF(I19&gt;0,IF(A19="B",Semester!$C$17,0),0)</f>
        <v>0</v>
      </c>
      <c r="S19" s="198">
        <f>IF(I19&gt;0,IF(A19="C",Semester!$D$17,0),0)</f>
        <v>0</v>
      </c>
      <c r="T19" s="31" t="str">
        <f t="shared" si="3"/>
        <v/>
      </c>
      <c r="U19" t="str">
        <f>Admin2!C74</f>
        <v/>
      </c>
    </row>
    <row r="20" spans="1:21" x14ac:dyDescent="0.35">
      <c r="A20" s="18" t="str">
        <f>IF(IF(B20&gt;=Admin1!$B$4,IF(B20&lt;=Admin1!$C$4,"A",IF(B20&gt;=Admin1!$B$5,IF(B20&lt;=Admin1!$C$5,"B",IF(B20&gt;=Admin1!$B$6,IF(B20&lt;=Admin1!$C$6,"C","--"))))))=FALSE,"--",IF(B20&gt;=Admin1!$B$4,IF(B20&lt;=Admin1!$C$4,"A",IF(B20&gt;=Admin1!$B$5,IF(B20&lt;=Admin1!$C$5,"B",IF(B20&gt;=Admin1!$B$6,IF(B20&lt;=Admin1!$C$6,"C","--")))))))</f>
        <v>A</v>
      </c>
      <c r="B20" s="119">
        <f>Admin2!A75</f>
        <v>44270</v>
      </c>
      <c r="C20" s="119" t="str">
        <f>Admin2!B75</f>
        <v>Mån</v>
      </c>
      <c r="D20" s="345"/>
      <c r="E20" s="288"/>
      <c r="F20" s="288"/>
      <c r="G20" s="288"/>
      <c r="H20" s="288"/>
      <c r="I20" s="288"/>
      <c r="J20" s="260" t="str">
        <f t="shared" si="4"/>
        <v/>
      </c>
      <c r="K20" s="308"/>
      <c r="L20" s="290"/>
      <c r="M20" s="124">
        <f t="shared" si="0"/>
        <v>0</v>
      </c>
      <c r="N20" s="124">
        <f t="shared" si="1"/>
        <v>0</v>
      </c>
      <c r="O20" s="124">
        <f t="shared" si="2"/>
        <v>0</v>
      </c>
      <c r="P20" s="196">
        <f t="shared" si="5"/>
        <v>0</v>
      </c>
      <c r="Q20" s="197">
        <f>IF(I20&gt;0,IF(A20="A",Semester!$B$17,0),0)</f>
        <v>0</v>
      </c>
      <c r="R20" s="198">
        <f>IF(I20&gt;0,IF(A20="B",Semester!$C$17,0),0)</f>
        <v>0</v>
      </c>
      <c r="S20" s="198">
        <f>IF(I20&gt;0,IF(A20="C",Semester!$D$17,0),0)</f>
        <v>0</v>
      </c>
      <c r="T20" s="31" t="str">
        <f t="shared" si="3"/>
        <v/>
      </c>
      <c r="U20" t="str">
        <f>Admin2!C75</f>
        <v/>
      </c>
    </row>
    <row r="21" spans="1:21" x14ac:dyDescent="0.35">
      <c r="A21" s="18" t="str">
        <f>IF(IF(B21&gt;=Admin1!$B$4,IF(B21&lt;=Admin1!$C$4,"A",IF(B21&gt;=Admin1!$B$5,IF(B21&lt;=Admin1!$C$5,"B",IF(B21&gt;=Admin1!$B$6,IF(B21&lt;=Admin1!$C$6,"C","--"))))))=FALSE,"--",IF(B21&gt;=Admin1!$B$4,IF(B21&lt;=Admin1!$C$4,"A",IF(B21&gt;=Admin1!$B$5,IF(B21&lt;=Admin1!$C$5,"B",IF(B21&gt;=Admin1!$B$6,IF(B21&lt;=Admin1!$C$6,"C","--")))))))</f>
        <v>A</v>
      </c>
      <c r="B21" s="119">
        <f>Admin2!A76</f>
        <v>44271</v>
      </c>
      <c r="C21" s="119" t="str">
        <f>Admin2!B76</f>
        <v>Tis</v>
      </c>
      <c r="D21" s="345"/>
      <c r="E21" s="288"/>
      <c r="F21" s="288"/>
      <c r="G21" s="288"/>
      <c r="H21" s="288"/>
      <c r="I21" s="288"/>
      <c r="J21" s="260" t="str">
        <f t="shared" si="4"/>
        <v/>
      </c>
      <c r="K21" s="308"/>
      <c r="L21" s="290"/>
      <c r="M21" s="124">
        <f t="shared" si="0"/>
        <v>0</v>
      </c>
      <c r="N21" s="124">
        <f t="shared" si="1"/>
        <v>0</v>
      </c>
      <c r="O21" s="124">
        <f t="shared" si="2"/>
        <v>0</v>
      </c>
      <c r="P21" s="196">
        <f t="shared" si="5"/>
        <v>0</v>
      </c>
      <c r="Q21" s="197">
        <f>IF(I21&gt;0,IF(A21="A",Semester!$B$17,0),0)</f>
        <v>0</v>
      </c>
      <c r="R21" s="198">
        <f>IF(I21&gt;0,IF(A21="B",Semester!$C$17,0),0)</f>
        <v>0</v>
      </c>
      <c r="S21" s="198">
        <f>IF(I21&gt;0,IF(A21="C",Semester!$D$17,0),0)</f>
        <v>0</v>
      </c>
      <c r="T21" s="31" t="str">
        <f t="shared" si="3"/>
        <v/>
      </c>
      <c r="U21" t="str">
        <f>Admin2!C76</f>
        <v/>
      </c>
    </row>
    <row r="22" spans="1:21" x14ac:dyDescent="0.35">
      <c r="A22" s="18" t="str">
        <f>IF(IF(B22&gt;=Admin1!$B$4,IF(B22&lt;=Admin1!$C$4,"A",IF(B22&gt;=Admin1!$B$5,IF(B22&lt;=Admin1!$C$5,"B",IF(B22&gt;=Admin1!$B$6,IF(B22&lt;=Admin1!$C$6,"C","--"))))))=FALSE,"--",IF(B22&gt;=Admin1!$B$4,IF(B22&lt;=Admin1!$C$4,"A",IF(B22&gt;=Admin1!$B$5,IF(B22&lt;=Admin1!$C$5,"B",IF(B22&gt;=Admin1!$B$6,IF(B22&lt;=Admin1!$C$6,"C","--")))))))</f>
        <v>A</v>
      </c>
      <c r="B22" s="119">
        <f>Admin2!A77</f>
        <v>44272</v>
      </c>
      <c r="C22" s="119" t="str">
        <f>Admin2!B77</f>
        <v>Ons</v>
      </c>
      <c r="D22" s="345"/>
      <c r="E22" s="288"/>
      <c r="F22" s="288"/>
      <c r="G22" s="288"/>
      <c r="H22" s="288"/>
      <c r="I22" s="288"/>
      <c r="J22" s="260" t="str">
        <f t="shared" si="4"/>
        <v/>
      </c>
      <c r="K22" s="308"/>
      <c r="L22" s="290"/>
      <c r="M22" s="124">
        <f t="shared" si="0"/>
        <v>0</v>
      </c>
      <c r="N22" s="124">
        <f t="shared" si="1"/>
        <v>0</v>
      </c>
      <c r="O22" s="124">
        <f t="shared" si="2"/>
        <v>0</v>
      </c>
      <c r="P22" s="196">
        <f t="shared" si="5"/>
        <v>0</v>
      </c>
      <c r="Q22" s="197">
        <f>IF(I22&gt;0,IF(A22="A",Semester!$B$17,0),0)</f>
        <v>0</v>
      </c>
      <c r="R22" s="198">
        <f>IF(I22&gt;0,IF(A22="B",Semester!$C$17,0),0)</f>
        <v>0</v>
      </c>
      <c r="S22" s="198">
        <f>IF(I22&gt;0,IF(A22="C",Semester!$D$17,0),0)</f>
        <v>0</v>
      </c>
      <c r="T22" s="31" t="str">
        <f t="shared" si="3"/>
        <v/>
      </c>
      <c r="U22" t="str">
        <f>Admin2!C77</f>
        <v/>
      </c>
    </row>
    <row r="23" spans="1:21" x14ac:dyDescent="0.35">
      <c r="A23" s="18" t="str">
        <f>IF(IF(B23&gt;=Admin1!$B$4,IF(B23&lt;=Admin1!$C$4,"A",IF(B23&gt;=Admin1!$B$5,IF(B23&lt;=Admin1!$C$5,"B",IF(B23&gt;=Admin1!$B$6,IF(B23&lt;=Admin1!$C$6,"C","--"))))))=FALSE,"--",IF(B23&gt;=Admin1!$B$4,IF(B23&lt;=Admin1!$C$4,"A",IF(B23&gt;=Admin1!$B$5,IF(B23&lt;=Admin1!$C$5,"B",IF(B23&gt;=Admin1!$B$6,IF(B23&lt;=Admin1!$C$6,"C","--")))))))</f>
        <v>A</v>
      </c>
      <c r="B23" s="119">
        <f>Admin2!A78</f>
        <v>44273</v>
      </c>
      <c r="C23" s="119" t="str">
        <f>Admin2!B78</f>
        <v>Tor</v>
      </c>
      <c r="D23" s="345"/>
      <c r="E23" s="288"/>
      <c r="F23" s="288"/>
      <c r="G23" s="288"/>
      <c r="H23" s="288"/>
      <c r="I23" s="288"/>
      <c r="J23" s="260" t="str">
        <f t="shared" si="4"/>
        <v/>
      </c>
      <c r="K23" s="308"/>
      <c r="L23" s="290"/>
      <c r="M23" s="124">
        <f t="shared" si="0"/>
        <v>0</v>
      </c>
      <c r="N23" s="124">
        <f t="shared" si="1"/>
        <v>0</v>
      </c>
      <c r="O23" s="124">
        <f t="shared" si="2"/>
        <v>0</v>
      </c>
      <c r="P23" s="196">
        <f t="shared" si="5"/>
        <v>0</v>
      </c>
      <c r="Q23" s="197">
        <f>IF(I23&gt;0,IF(A23="A",Semester!$B$17,0),0)</f>
        <v>0</v>
      </c>
      <c r="R23" s="198">
        <f>IF(I23&gt;0,IF(A23="B",Semester!$C$17,0),0)</f>
        <v>0</v>
      </c>
      <c r="S23" s="198">
        <f>IF(I23&gt;0,IF(A23="C",Semester!$D$17,0),0)</f>
        <v>0</v>
      </c>
      <c r="T23" s="31" t="str">
        <f t="shared" si="3"/>
        <v/>
      </c>
      <c r="U23" t="str">
        <f>Admin2!C78</f>
        <v/>
      </c>
    </row>
    <row r="24" spans="1:21" x14ac:dyDescent="0.35">
      <c r="A24" s="18" t="str">
        <f>IF(IF(B24&gt;=Admin1!$B$4,IF(B24&lt;=Admin1!$C$4,"A",IF(B24&gt;=Admin1!$B$5,IF(B24&lt;=Admin1!$C$5,"B",IF(B24&gt;=Admin1!$B$6,IF(B24&lt;=Admin1!$C$6,"C","--"))))))=FALSE,"--",IF(B24&gt;=Admin1!$B$4,IF(B24&lt;=Admin1!$C$4,"A",IF(B24&gt;=Admin1!$B$5,IF(B24&lt;=Admin1!$C$5,"B",IF(B24&gt;=Admin1!$B$6,IF(B24&lt;=Admin1!$C$6,"C","--")))))))</f>
        <v>A</v>
      </c>
      <c r="B24" s="119">
        <f>Admin2!A79</f>
        <v>44274</v>
      </c>
      <c r="C24" s="119" t="str">
        <f>Admin2!B79</f>
        <v>Fre</v>
      </c>
      <c r="D24" s="345"/>
      <c r="E24" s="288"/>
      <c r="F24" s="288"/>
      <c r="G24" s="288"/>
      <c r="H24" s="288"/>
      <c r="I24" s="288"/>
      <c r="J24" s="260" t="str">
        <f t="shared" si="4"/>
        <v/>
      </c>
      <c r="K24" s="308"/>
      <c r="L24" s="290"/>
      <c r="M24" s="124">
        <f t="shared" si="0"/>
        <v>0</v>
      </c>
      <c r="N24" s="124">
        <f t="shared" si="1"/>
        <v>0</v>
      </c>
      <c r="O24" s="124">
        <f t="shared" si="2"/>
        <v>0</v>
      </c>
      <c r="P24" s="196">
        <f t="shared" si="5"/>
        <v>0</v>
      </c>
      <c r="Q24" s="197">
        <f>IF(I24&gt;0,IF(A24="A",Semester!$B$17,0),0)</f>
        <v>0</v>
      </c>
      <c r="R24" s="198">
        <f>IF(I24&gt;0,IF(A24="B",Semester!$C$17,0),0)</f>
        <v>0</v>
      </c>
      <c r="S24" s="198">
        <f>IF(I24&gt;0,IF(A24="C",Semester!$D$17,0),0)</f>
        <v>0</v>
      </c>
      <c r="T24" s="31" t="str">
        <f t="shared" si="3"/>
        <v/>
      </c>
      <c r="U24" t="str">
        <f>Admin2!C79</f>
        <v/>
      </c>
    </row>
    <row r="25" spans="1:21" x14ac:dyDescent="0.35">
      <c r="A25" s="18" t="str">
        <f>IF(IF(B25&gt;=Admin1!$B$4,IF(B25&lt;=Admin1!$C$4,"A",IF(B25&gt;=Admin1!$B$5,IF(B25&lt;=Admin1!$C$5,"B",IF(B25&gt;=Admin1!$B$6,IF(B25&lt;=Admin1!$C$6,"C","--"))))))=FALSE,"--",IF(B25&gt;=Admin1!$B$4,IF(B25&lt;=Admin1!$C$4,"A",IF(B25&gt;=Admin1!$B$5,IF(B25&lt;=Admin1!$C$5,"B",IF(B25&gt;=Admin1!$B$6,IF(B25&lt;=Admin1!$C$6,"C","--")))))))</f>
        <v>A</v>
      </c>
      <c r="B25" s="119">
        <f>Admin2!A80</f>
        <v>44275</v>
      </c>
      <c r="C25" s="119" t="str">
        <f>Admin2!B80</f>
        <v>Lör</v>
      </c>
      <c r="D25" s="345"/>
      <c r="E25" s="288"/>
      <c r="F25" s="288"/>
      <c r="G25" s="288"/>
      <c r="H25" s="288"/>
      <c r="I25" s="288"/>
      <c r="J25" s="260" t="str">
        <f t="shared" si="4"/>
        <v/>
      </c>
      <c r="K25" s="308"/>
      <c r="L25" s="290"/>
      <c r="M25" s="124">
        <f t="shared" si="0"/>
        <v>0</v>
      </c>
      <c r="N25" s="124">
        <f t="shared" si="1"/>
        <v>0</v>
      </c>
      <c r="O25" s="124">
        <f t="shared" si="2"/>
        <v>0</v>
      </c>
      <c r="P25" s="196">
        <f t="shared" si="5"/>
        <v>0</v>
      </c>
      <c r="Q25" s="197">
        <f>IF(I25&gt;0,IF(A25="A",Semester!$B$17,0),0)</f>
        <v>0</v>
      </c>
      <c r="R25" s="198">
        <f>IF(I25&gt;0,IF(A25="B",Semester!$C$17,0),0)</f>
        <v>0</v>
      </c>
      <c r="S25" s="198">
        <f>IF(I25&gt;0,IF(A25="C",Semester!$D$17,0),0)</f>
        <v>0</v>
      </c>
      <c r="T25" s="31" t="str">
        <f t="shared" si="3"/>
        <v/>
      </c>
      <c r="U25" t="str">
        <f>Admin2!C80</f>
        <v/>
      </c>
    </row>
    <row r="26" spans="1:21" x14ac:dyDescent="0.35">
      <c r="A26" s="18" t="str">
        <f>IF(IF(B26&gt;=Admin1!$B$4,IF(B26&lt;=Admin1!$C$4,"A",IF(B26&gt;=Admin1!$B$5,IF(B26&lt;=Admin1!$C$5,"B",IF(B26&gt;=Admin1!$B$6,IF(B26&lt;=Admin1!$C$6,"C","--"))))))=FALSE,"--",IF(B26&gt;=Admin1!$B$4,IF(B26&lt;=Admin1!$C$4,"A",IF(B26&gt;=Admin1!$B$5,IF(B26&lt;=Admin1!$C$5,"B",IF(B26&gt;=Admin1!$B$6,IF(B26&lt;=Admin1!$C$6,"C","--")))))))</f>
        <v>A</v>
      </c>
      <c r="B26" s="119">
        <f>Admin2!A81</f>
        <v>44276</v>
      </c>
      <c r="C26" s="119" t="str">
        <f>Admin2!B81</f>
        <v>Sön</v>
      </c>
      <c r="D26" s="345"/>
      <c r="E26" s="288"/>
      <c r="F26" s="288"/>
      <c r="G26" s="288"/>
      <c r="H26" s="288"/>
      <c r="I26" s="288"/>
      <c r="J26" s="260" t="str">
        <f t="shared" si="4"/>
        <v/>
      </c>
      <c r="K26" s="308"/>
      <c r="L26" s="290"/>
      <c r="M26" s="124">
        <f t="shared" si="0"/>
        <v>0</v>
      </c>
      <c r="N26" s="124">
        <f t="shared" si="1"/>
        <v>0</v>
      </c>
      <c r="O26" s="124">
        <f t="shared" si="2"/>
        <v>0</v>
      </c>
      <c r="P26" s="196">
        <f t="shared" si="5"/>
        <v>0</v>
      </c>
      <c r="Q26" s="197">
        <f>IF(I26&gt;0,IF(A26="A",Semester!$B$17,0),0)</f>
        <v>0</v>
      </c>
      <c r="R26" s="198">
        <f>IF(I26&gt;0,IF(A26="B",Semester!$C$17,0),0)</f>
        <v>0</v>
      </c>
      <c r="S26" s="198">
        <f>IF(I26&gt;0,IF(A26="C",Semester!$D$17,0),0)</f>
        <v>0</v>
      </c>
      <c r="T26" s="31" t="str">
        <f t="shared" si="3"/>
        <v/>
      </c>
      <c r="U26" t="str">
        <f>Admin2!C81</f>
        <v/>
      </c>
    </row>
    <row r="27" spans="1:21" x14ac:dyDescent="0.35">
      <c r="A27" s="18" t="str">
        <f>IF(IF(B27&gt;=Admin1!$B$4,IF(B27&lt;=Admin1!$C$4,"A",IF(B27&gt;=Admin1!$B$5,IF(B27&lt;=Admin1!$C$5,"B",IF(B27&gt;=Admin1!$B$6,IF(B27&lt;=Admin1!$C$6,"C","--"))))))=FALSE,"--",IF(B27&gt;=Admin1!$B$4,IF(B27&lt;=Admin1!$C$4,"A",IF(B27&gt;=Admin1!$B$5,IF(B27&lt;=Admin1!$C$5,"B",IF(B27&gt;=Admin1!$B$6,IF(B27&lt;=Admin1!$C$6,"C","--")))))))</f>
        <v>A</v>
      </c>
      <c r="B27" s="119">
        <f>Admin2!A82</f>
        <v>44277</v>
      </c>
      <c r="C27" s="119" t="str">
        <f>Admin2!B82</f>
        <v>Mån</v>
      </c>
      <c r="D27" s="345"/>
      <c r="E27" s="288"/>
      <c r="F27" s="288"/>
      <c r="G27" s="288"/>
      <c r="H27" s="288"/>
      <c r="I27" s="288"/>
      <c r="J27" s="260" t="str">
        <f t="shared" si="4"/>
        <v/>
      </c>
      <c r="K27" s="308"/>
      <c r="L27" s="290"/>
      <c r="M27" s="124">
        <f t="shared" si="0"/>
        <v>0</v>
      </c>
      <c r="N27" s="124">
        <f t="shared" si="1"/>
        <v>0</v>
      </c>
      <c r="O27" s="124">
        <f t="shared" si="2"/>
        <v>0</v>
      </c>
      <c r="P27" s="196">
        <f t="shared" si="5"/>
        <v>0</v>
      </c>
      <c r="Q27" s="197">
        <f>IF(I27&gt;0,IF(A27="A",Semester!$B$17,0),0)</f>
        <v>0</v>
      </c>
      <c r="R27" s="198">
        <f>IF(I27&gt;0,IF(A27="B",Semester!$C$17,0),0)</f>
        <v>0</v>
      </c>
      <c r="S27" s="198">
        <f>IF(I27&gt;0,IF(A27="C",Semester!$D$17,0),0)</f>
        <v>0</v>
      </c>
      <c r="T27" s="31" t="str">
        <f t="shared" si="3"/>
        <v/>
      </c>
      <c r="U27" t="str">
        <f>Admin2!C82</f>
        <v/>
      </c>
    </row>
    <row r="28" spans="1:21" x14ac:dyDescent="0.35">
      <c r="A28" s="18" t="str">
        <f>IF(IF(B28&gt;=Admin1!$B$4,IF(B28&lt;=Admin1!$C$4,"A",IF(B28&gt;=Admin1!$B$5,IF(B28&lt;=Admin1!$C$5,"B",IF(B28&gt;=Admin1!$B$6,IF(B28&lt;=Admin1!$C$6,"C","--"))))))=FALSE,"--",IF(B28&gt;=Admin1!$B$4,IF(B28&lt;=Admin1!$C$4,"A",IF(B28&gt;=Admin1!$B$5,IF(B28&lt;=Admin1!$C$5,"B",IF(B28&gt;=Admin1!$B$6,IF(B28&lt;=Admin1!$C$6,"C","--")))))))</f>
        <v>A</v>
      </c>
      <c r="B28" s="119">
        <f>Admin2!A83</f>
        <v>44278</v>
      </c>
      <c r="C28" s="119" t="str">
        <f>Admin2!B83</f>
        <v>Tis</v>
      </c>
      <c r="D28" s="345"/>
      <c r="E28" s="288"/>
      <c r="F28" s="288"/>
      <c r="G28" s="288"/>
      <c r="H28" s="288"/>
      <c r="I28" s="288"/>
      <c r="J28" s="260" t="str">
        <f t="shared" si="4"/>
        <v/>
      </c>
      <c r="K28" s="308"/>
      <c r="L28" s="290"/>
      <c r="M28" s="124">
        <f t="shared" si="0"/>
        <v>0</v>
      </c>
      <c r="N28" s="124">
        <f t="shared" si="1"/>
        <v>0</v>
      </c>
      <c r="O28" s="124">
        <f t="shared" si="2"/>
        <v>0</v>
      </c>
      <c r="P28" s="196">
        <f t="shared" si="5"/>
        <v>0</v>
      </c>
      <c r="Q28" s="197">
        <f>IF(I28&gt;0,IF(A28="A",Semester!$B$17,0),0)</f>
        <v>0</v>
      </c>
      <c r="R28" s="198">
        <f>IF(I28&gt;0,IF(A28="B",Semester!$C$17,0),0)</f>
        <v>0</v>
      </c>
      <c r="S28" s="198">
        <f>IF(I28&gt;0,IF(A28="C",Semester!$D$17,0),0)</f>
        <v>0</v>
      </c>
      <c r="T28" s="31" t="str">
        <f t="shared" si="3"/>
        <v/>
      </c>
      <c r="U28" t="str">
        <f>Admin2!C83</f>
        <v/>
      </c>
    </row>
    <row r="29" spans="1:21" x14ac:dyDescent="0.35">
      <c r="A29" s="18" t="str">
        <f>IF(IF(B29&gt;=Admin1!$B$4,IF(B29&lt;=Admin1!$C$4,"A",IF(B29&gt;=Admin1!$B$5,IF(B29&lt;=Admin1!$C$5,"B",IF(B29&gt;=Admin1!$B$6,IF(B29&lt;=Admin1!$C$6,"C","--"))))))=FALSE,"--",IF(B29&gt;=Admin1!$B$4,IF(B29&lt;=Admin1!$C$4,"A",IF(B29&gt;=Admin1!$B$5,IF(B29&lt;=Admin1!$C$5,"B",IF(B29&gt;=Admin1!$B$6,IF(B29&lt;=Admin1!$C$6,"C","--")))))))</f>
        <v>A</v>
      </c>
      <c r="B29" s="119">
        <f>Admin2!A84</f>
        <v>44279</v>
      </c>
      <c r="C29" s="119" t="str">
        <f>Admin2!B84</f>
        <v>Ons</v>
      </c>
      <c r="D29" s="345"/>
      <c r="E29" s="288"/>
      <c r="F29" s="288"/>
      <c r="G29" s="288"/>
      <c r="H29" s="288"/>
      <c r="I29" s="288"/>
      <c r="J29" s="260" t="str">
        <f t="shared" si="4"/>
        <v/>
      </c>
      <c r="K29" s="308"/>
      <c r="L29" s="290"/>
      <c r="M29" s="124">
        <f t="shared" si="0"/>
        <v>0</v>
      </c>
      <c r="N29" s="124">
        <f t="shared" si="1"/>
        <v>0</v>
      </c>
      <c r="O29" s="124">
        <f t="shared" si="2"/>
        <v>0</v>
      </c>
      <c r="P29" s="196">
        <f t="shared" si="5"/>
        <v>0</v>
      </c>
      <c r="Q29" s="197">
        <f>IF(I29&gt;0,IF(A29="A",Semester!$B$17,0),0)</f>
        <v>0</v>
      </c>
      <c r="R29" s="198">
        <f>IF(I29&gt;0,IF(A29="B",Semester!$C$17,0),0)</f>
        <v>0</v>
      </c>
      <c r="S29" s="198">
        <f>IF(I29&gt;0,IF(A29="C",Semester!$D$17,0),0)</f>
        <v>0</v>
      </c>
      <c r="T29" s="31" t="str">
        <f t="shared" si="3"/>
        <v/>
      </c>
      <c r="U29" t="str">
        <f>Admin2!C84</f>
        <v/>
      </c>
    </row>
    <row r="30" spans="1:21" x14ac:dyDescent="0.35">
      <c r="A30" s="18" t="str">
        <f>IF(IF(B30&gt;=Admin1!$B$4,IF(B30&lt;=Admin1!$C$4,"A",IF(B30&gt;=Admin1!$B$5,IF(B30&lt;=Admin1!$C$5,"B",IF(B30&gt;=Admin1!$B$6,IF(B30&lt;=Admin1!$C$6,"C","--"))))))=FALSE,"--",IF(B30&gt;=Admin1!$B$4,IF(B30&lt;=Admin1!$C$4,"A",IF(B30&gt;=Admin1!$B$5,IF(B30&lt;=Admin1!$C$5,"B",IF(B30&gt;=Admin1!$B$6,IF(B30&lt;=Admin1!$C$6,"C","--")))))))</f>
        <v>A</v>
      </c>
      <c r="B30" s="119">
        <f>Admin2!A85</f>
        <v>44280</v>
      </c>
      <c r="C30" s="119" t="str">
        <f>Admin2!B85</f>
        <v>Tor</v>
      </c>
      <c r="D30" s="345"/>
      <c r="E30" s="288"/>
      <c r="F30" s="288"/>
      <c r="G30" s="288"/>
      <c r="H30" s="288"/>
      <c r="I30" s="288"/>
      <c r="J30" s="260" t="str">
        <f t="shared" si="4"/>
        <v/>
      </c>
      <c r="K30" s="308"/>
      <c r="L30" s="290"/>
      <c r="M30" s="124">
        <f t="shared" si="0"/>
        <v>0</v>
      </c>
      <c r="N30" s="124">
        <f t="shared" si="1"/>
        <v>0</v>
      </c>
      <c r="O30" s="124">
        <f t="shared" si="2"/>
        <v>0</v>
      </c>
      <c r="P30" s="196">
        <f t="shared" si="5"/>
        <v>0</v>
      </c>
      <c r="Q30" s="197">
        <f>IF(I30&gt;0,IF(A30="A",Semester!$B$17,0),0)</f>
        <v>0</v>
      </c>
      <c r="R30" s="198">
        <f>IF(I30&gt;0,IF(A30="B",Semester!$C$17,0),0)</f>
        <v>0</v>
      </c>
      <c r="S30" s="198">
        <f>IF(I30&gt;0,IF(A30="C",Semester!$D$17,0),0)</f>
        <v>0</v>
      </c>
      <c r="T30" s="31" t="str">
        <f t="shared" si="3"/>
        <v/>
      </c>
      <c r="U30" t="str">
        <f>Admin2!C85</f>
        <v/>
      </c>
    </row>
    <row r="31" spans="1:21" x14ac:dyDescent="0.35">
      <c r="A31" s="18" t="str">
        <f>IF(IF(B31&gt;=Admin1!$B$4,IF(B31&lt;=Admin1!$C$4,"A",IF(B31&gt;=Admin1!$B$5,IF(B31&lt;=Admin1!$C$5,"B",IF(B31&gt;=Admin1!$B$6,IF(B31&lt;=Admin1!$C$6,"C","--"))))))=FALSE,"--",IF(B31&gt;=Admin1!$B$4,IF(B31&lt;=Admin1!$C$4,"A",IF(B31&gt;=Admin1!$B$5,IF(B31&lt;=Admin1!$C$5,"B",IF(B31&gt;=Admin1!$B$6,IF(B31&lt;=Admin1!$C$6,"C","--")))))))</f>
        <v>A</v>
      </c>
      <c r="B31" s="119">
        <f>Admin2!A86</f>
        <v>44281</v>
      </c>
      <c r="C31" s="119" t="str">
        <f>Admin2!B86</f>
        <v>Fre</v>
      </c>
      <c r="D31" s="345"/>
      <c r="E31" s="288"/>
      <c r="F31" s="288"/>
      <c r="G31" s="288"/>
      <c r="H31" s="288"/>
      <c r="I31" s="288"/>
      <c r="J31" s="260" t="str">
        <f t="shared" si="4"/>
        <v/>
      </c>
      <c r="K31" s="308"/>
      <c r="L31" s="290"/>
      <c r="M31" s="124">
        <f t="shared" si="0"/>
        <v>0</v>
      </c>
      <c r="N31" s="124">
        <f t="shared" si="1"/>
        <v>0</v>
      </c>
      <c r="O31" s="124">
        <f t="shared" si="2"/>
        <v>0</v>
      </c>
      <c r="P31" s="196">
        <f t="shared" si="5"/>
        <v>0</v>
      </c>
      <c r="Q31" s="197">
        <f>IF(I31&gt;0,IF(A31="A",Semester!$B$17,0),0)</f>
        <v>0</v>
      </c>
      <c r="R31" s="198">
        <f>IF(I31&gt;0,IF(A31="B",Semester!$C$17,0),0)</f>
        <v>0</v>
      </c>
      <c r="S31" s="198">
        <f>IF(I31&gt;0,IF(A31="C",Semester!$D$17,0),0)</f>
        <v>0</v>
      </c>
      <c r="T31" s="31" t="str">
        <f t="shared" si="3"/>
        <v/>
      </c>
      <c r="U31" t="str">
        <f>Admin2!C86</f>
        <v/>
      </c>
    </row>
    <row r="32" spans="1:21" x14ac:dyDescent="0.35">
      <c r="A32" s="18" t="str">
        <f>IF(IF(B32&gt;=Admin1!$B$4,IF(B32&lt;=Admin1!$C$4,"A",IF(B32&gt;=Admin1!$B$5,IF(B32&lt;=Admin1!$C$5,"B",IF(B32&gt;=Admin1!$B$6,IF(B32&lt;=Admin1!$C$6,"C","--"))))))=FALSE,"--",IF(B32&gt;=Admin1!$B$4,IF(B32&lt;=Admin1!$C$4,"A",IF(B32&gt;=Admin1!$B$5,IF(B32&lt;=Admin1!$C$5,"B",IF(B32&gt;=Admin1!$B$6,IF(B32&lt;=Admin1!$C$6,"C","--")))))))</f>
        <v>A</v>
      </c>
      <c r="B32" s="119">
        <f>Admin2!A87</f>
        <v>44282</v>
      </c>
      <c r="C32" s="119" t="str">
        <f>Admin2!B87</f>
        <v>Lör</v>
      </c>
      <c r="D32" s="345"/>
      <c r="E32" s="288"/>
      <c r="F32" s="288"/>
      <c r="G32" s="288"/>
      <c r="H32" s="288"/>
      <c r="I32" s="288"/>
      <c r="J32" s="260" t="str">
        <f t="shared" si="4"/>
        <v/>
      </c>
      <c r="K32" s="308"/>
      <c r="L32" s="290"/>
      <c r="M32" s="124">
        <f t="shared" si="0"/>
        <v>0</v>
      </c>
      <c r="N32" s="124">
        <f t="shared" si="1"/>
        <v>0</v>
      </c>
      <c r="O32" s="124">
        <f t="shared" si="2"/>
        <v>0</v>
      </c>
      <c r="P32" s="196">
        <f t="shared" si="5"/>
        <v>0</v>
      </c>
      <c r="Q32" s="197">
        <f>IF(I32&gt;0,IF(A32="A",Semester!$B$17,0),0)</f>
        <v>0</v>
      </c>
      <c r="R32" s="198">
        <f>IF(I32&gt;0,IF(A32="B",Semester!$C$17,0),0)</f>
        <v>0</v>
      </c>
      <c r="S32" s="198">
        <f>IF(I32&gt;0,IF(A32="C",Semester!$D$17,0),0)</f>
        <v>0</v>
      </c>
      <c r="T32" s="31" t="str">
        <f t="shared" si="3"/>
        <v/>
      </c>
      <c r="U32" t="str">
        <f>Admin2!C87</f>
        <v/>
      </c>
    </row>
    <row r="33" spans="1:23" x14ac:dyDescent="0.35">
      <c r="A33" s="18" t="str">
        <f>IF(IF(B33&gt;=Admin1!$B$4,IF(B33&lt;=Admin1!$C$4,"A",IF(B33&gt;=Admin1!$B$5,IF(B33&lt;=Admin1!$C$5,"B",IF(B33&gt;=Admin1!$B$6,IF(B33&lt;=Admin1!$C$6,"C","--"))))))=FALSE,"--",IF(B33&gt;=Admin1!$B$4,IF(B33&lt;=Admin1!$C$4,"A",IF(B33&gt;=Admin1!$B$5,IF(B33&lt;=Admin1!$C$5,"B",IF(B33&gt;=Admin1!$B$6,IF(B33&lt;=Admin1!$C$6,"C","--")))))))</f>
        <v>A</v>
      </c>
      <c r="B33" s="119">
        <f>Admin2!A88</f>
        <v>44283</v>
      </c>
      <c r="C33" s="119" t="str">
        <f>Admin2!B88</f>
        <v>Sön</v>
      </c>
      <c r="D33" s="345"/>
      <c r="E33" s="288"/>
      <c r="F33" s="288"/>
      <c r="G33" s="288"/>
      <c r="H33" s="288"/>
      <c r="I33" s="288"/>
      <c r="J33" s="260" t="str">
        <f t="shared" si="4"/>
        <v/>
      </c>
      <c r="K33" s="308"/>
      <c r="L33" s="290"/>
      <c r="M33" s="124">
        <f t="shared" si="0"/>
        <v>0</v>
      </c>
      <c r="N33" s="124">
        <f t="shared" si="1"/>
        <v>0</v>
      </c>
      <c r="O33" s="124">
        <f t="shared" si="2"/>
        <v>0</v>
      </c>
      <c r="P33" s="196">
        <f t="shared" si="5"/>
        <v>0</v>
      </c>
      <c r="Q33" s="197">
        <f>IF(I33&gt;0,IF(A33="A",Semester!$B$17,0),0)</f>
        <v>0</v>
      </c>
      <c r="R33" s="198">
        <f>IF(I33&gt;0,IF(A33="B",Semester!$C$17,0),0)</f>
        <v>0</v>
      </c>
      <c r="S33" s="198">
        <f>IF(I33&gt;0,IF(A33="C",Semester!$D$17,0),0)</f>
        <v>0</v>
      </c>
      <c r="T33" s="31" t="str">
        <f t="shared" si="3"/>
        <v/>
      </c>
      <c r="U33" t="str">
        <f>Admin2!C88</f>
        <v>Sommartid</v>
      </c>
    </row>
    <row r="34" spans="1:23" x14ac:dyDescent="0.35">
      <c r="A34" s="18" t="str">
        <f>IF(IF(B34&gt;=Admin1!$B$4,IF(B34&lt;=Admin1!$C$4,"A",IF(B34&gt;=Admin1!$B$5,IF(B34&lt;=Admin1!$C$5,"B",IF(B34&gt;=Admin1!$B$6,IF(B34&lt;=Admin1!$C$6,"C","--"))))))=FALSE,"--",IF(B34&gt;=Admin1!$B$4,IF(B34&lt;=Admin1!$C$4,"A",IF(B34&gt;=Admin1!$B$5,IF(B34&lt;=Admin1!$C$5,"B",IF(B34&gt;=Admin1!$B$6,IF(B34&lt;=Admin1!$C$6,"C","--")))))))</f>
        <v>A</v>
      </c>
      <c r="B34" s="119">
        <f>Admin2!A89</f>
        <v>44284</v>
      </c>
      <c r="C34" s="119" t="str">
        <f>Admin2!B89</f>
        <v>Mån</v>
      </c>
      <c r="D34" s="345"/>
      <c r="E34" s="288"/>
      <c r="F34" s="288"/>
      <c r="G34" s="288"/>
      <c r="H34" s="288"/>
      <c r="I34" s="288"/>
      <c r="J34" s="260" t="str">
        <f t="shared" si="4"/>
        <v/>
      </c>
      <c r="K34" s="308"/>
      <c r="L34" s="290"/>
      <c r="M34" s="124">
        <f t="shared" si="0"/>
        <v>0</v>
      </c>
      <c r="N34" s="124">
        <f t="shared" si="1"/>
        <v>0</v>
      </c>
      <c r="O34" s="124">
        <f t="shared" si="2"/>
        <v>0</v>
      </c>
      <c r="P34" s="196">
        <f t="shared" si="5"/>
        <v>0</v>
      </c>
      <c r="Q34" s="197">
        <f>IF(I34&gt;0,IF(A34="A",Semester!$B$17,0),0)</f>
        <v>0</v>
      </c>
      <c r="R34" s="198">
        <f>IF(I34&gt;0,IF(A34="B",Semester!$C$17,0),0)</f>
        <v>0</v>
      </c>
      <c r="S34" s="198">
        <f>IF(I34&gt;0,IF(A34="C",Semester!$D$17,0),0)</f>
        <v>0</v>
      </c>
      <c r="T34" s="31" t="str">
        <f t="shared" si="3"/>
        <v/>
      </c>
      <c r="U34" t="str">
        <f>Admin2!C89</f>
        <v/>
      </c>
    </row>
    <row r="35" spans="1:23" x14ac:dyDescent="0.35">
      <c r="A35" s="18" t="str">
        <f>IF(IF(B35&gt;=Admin1!$B$4,IF(B35&lt;=Admin1!$C$4,"A",IF(B35&gt;=Admin1!$B$5,IF(B35&lt;=Admin1!$C$5,"B",IF(B35&gt;=Admin1!$B$6,IF(B35&lt;=Admin1!$C$6,"C","--"))))))=FALSE,"--",IF(B35&gt;=Admin1!$B$4,IF(B35&lt;=Admin1!$C$4,"A",IF(B35&gt;=Admin1!$B$5,IF(B35&lt;=Admin1!$C$5,"B",IF(B35&gt;=Admin1!$B$6,IF(B35&lt;=Admin1!$C$6,"C","--")))))))</f>
        <v>A</v>
      </c>
      <c r="B35" s="119">
        <f>Admin2!A90</f>
        <v>44285</v>
      </c>
      <c r="C35" s="119" t="str">
        <f>Admin2!B90</f>
        <v>Tis</v>
      </c>
      <c r="D35" s="345"/>
      <c r="E35" s="288"/>
      <c r="F35" s="288"/>
      <c r="G35" s="288"/>
      <c r="H35" s="288"/>
      <c r="I35" s="288"/>
      <c r="J35" s="260" t="str">
        <f t="shared" si="4"/>
        <v/>
      </c>
      <c r="K35" s="308"/>
      <c r="L35" s="290"/>
      <c r="M35" s="124">
        <f t="shared" si="0"/>
        <v>0</v>
      </c>
      <c r="N35" s="124">
        <f t="shared" si="1"/>
        <v>0</v>
      </c>
      <c r="O35" s="124">
        <f t="shared" si="2"/>
        <v>0</v>
      </c>
      <c r="P35" s="196">
        <f t="shared" si="5"/>
        <v>0</v>
      </c>
      <c r="Q35" s="197">
        <f>IF(I35&gt;0,IF(A35="A",Semester!$B$17,0),0)</f>
        <v>0</v>
      </c>
      <c r="R35" s="198">
        <f>IF(I35&gt;0,IF(A35="B",Semester!$C$17,0),0)</f>
        <v>0</v>
      </c>
      <c r="S35" s="198">
        <f>IF(I35&gt;0,IF(A35="C",Semester!$D$17,0),0)</f>
        <v>0</v>
      </c>
      <c r="T35" s="31" t="str">
        <f t="shared" si="3"/>
        <v/>
      </c>
      <c r="U35" t="str">
        <f>Admin2!C90</f>
        <v/>
      </c>
    </row>
    <row r="36" spans="1:23" ht="15" thickBot="1" x14ac:dyDescent="0.4">
      <c r="A36" s="120" t="str">
        <f>IF(IF(B36&gt;=Admin1!$B$4,IF(B36&lt;=Admin1!$C$4,"A",IF(B36&gt;=Admin1!$B$5,IF(B36&lt;=Admin1!$C$5,"B",IF(B36&gt;=Admin1!$B$6,IF(B36&lt;=Admin1!$C$6,"C","--"))))))=FALSE,"--",IF(B36&gt;=Admin1!$B$4,IF(B36&lt;=Admin1!$C$4,"A",IF(B36&gt;=Admin1!$B$5,IF(B36&lt;=Admin1!$C$5,"B",IF(B36&gt;=Admin1!$B$6,IF(B36&lt;=Admin1!$C$6,"C","--")))))))</f>
        <v>A</v>
      </c>
      <c r="B36" s="119">
        <f>Admin2!A91</f>
        <v>44286</v>
      </c>
      <c r="C36" s="119" t="str">
        <f>Admin2!B91</f>
        <v>Ons</v>
      </c>
      <c r="D36" s="345"/>
      <c r="E36" s="289"/>
      <c r="F36" s="289"/>
      <c r="G36" s="289"/>
      <c r="H36" s="289"/>
      <c r="I36" s="289"/>
      <c r="J36" s="261" t="str">
        <f t="shared" si="4"/>
        <v/>
      </c>
      <c r="K36" s="309"/>
      <c r="L36" s="291"/>
      <c r="M36" s="124">
        <f t="shared" si="0"/>
        <v>0</v>
      </c>
      <c r="N36" s="124">
        <f t="shared" si="1"/>
        <v>0</v>
      </c>
      <c r="O36" s="124">
        <f t="shared" si="2"/>
        <v>0</v>
      </c>
      <c r="P36" s="199">
        <f t="shared" si="5"/>
        <v>0</v>
      </c>
      <c r="Q36" s="200">
        <f>IF(I36&gt;0,IF(A36="A",Semester!$B$17,0),0)</f>
        <v>0</v>
      </c>
      <c r="R36" s="201">
        <f>IF(I36&gt;0,IF(A36="B",Semester!$C$17,0),0)</f>
        <v>0</v>
      </c>
      <c r="S36" s="201">
        <f>IF(I36&gt;0,IF(A36="C",Semester!$D$17,0),0)</f>
        <v>0</v>
      </c>
      <c r="T36" s="31" t="str">
        <f t="shared" si="3"/>
        <v/>
      </c>
      <c r="U36" t="str">
        <f>Admin2!C91</f>
        <v/>
      </c>
    </row>
    <row r="37" spans="1:23" ht="15" thickBot="1" x14ac:dyDescent="0.4">
      <c r="A37" s="444" t="s">
        <v>258</v>
      </c>
      <c r="B37" s="445"/>
      <c r="C37" s="446"/>
      <c r="D37" s="210">
        <f>COUNT(D6:D36)</f>
        <v>0</v>
      </c>
      <c r="E37" s="130">
        <f t="shared" ref="E37" si="6">COUNT(E6:E36)</f>
        <v>0</v>
      </c>
      <c r="F37" s="130">
        <f>SUM(M6:M36)</f>
        <v>0</v>
      </c>
      <c r="G37" s="130">
        <f>SUM(N6:N36)</f>
        <v>0</v>
      </c>
      <c r="H37" s="130">
        <f>SUM(O6:O36)</f>
        <v>0</v>
      </c>
      <c r="I37" s="130">
        <f>COUNT(I6:I36)</f>
        <v>0</v>
      </c>
      <c r="J37" s="202">
        <f>(D37-E37-F37-G37-H37-IF(E38+F38+G38+H38=0,D37,I37))*-1</f>
        <v>0</v>
      </c>
      <c r="K37" s="212" t="s">
        <v>149</v>
      </c>
      <c r="L37" s="211">
        <f>SUM(L6:L36)</f>
        <v>0</v>
      </c>
      <c r="P37" s="203">
        <f>SUM(P6:P36)</f>
        <v>0</v>
      </c>
      <c r="Q37" s="204">
        <f>SUM(Q6:Q36)</f>
        <v>0</v>
      </c>
      <c r="R37" s="205">
        <f t="shared" ref="R37:S37" si="7">SUM(R6:R36)</f>
        <v>0</v>
      </c>
      <c r="S37" s="206">
        <f t="shared" si="7"/>
        <v>0</v>
      </c>
      <c r="T37" s="256"/>
      <c r="U37" s="257"/>
    </row>
    <row r="38" spans="1:23" ht="15" thickBot="1" x14ac:dyDescent="0.4">
      <c r="A38" s="444" t="s">
        <v>259</v>
      </c>
      <c r="B38" s="445"/>
      <c r="C38" s="446"/>
      <c r="D38" s="258">
        <f t="shared" ref="D38:J38" si="8">SUM(D6:D36)</f>
        <v>0</v>
      </c>
      <c r="E38" s="259">
        <f t="shared" si="8"/>
        <v>0</v>
      </c>
      <c r="F38" s="259">
        <f t="shared" si="8"/>
        <v>0</v>
      </c>
      <c r="G38" s="259">
        <f t="shared" si="8"/>
        <v>0</v>
      </c>
      <c r="H38" s="259">
        <f t="shared" si="8"/>
        <v>0</v>
      </c>
      <c r="I38" s="259">
        <f t="shared" si="8"/>
        <v>0</v>
      </c>
      <c r="J38" s="259">
        <f t="shared" si="8"/>
        <v>0</v>
      </c>
      <c r="K38" s="438"/>
      <c r="L38" s="439"/>
      <c r="M38" s="439"/>
      <c r="N38" s="439"/>
      <c r="O38" s="439"/>
      <c r="P38" s="440"/>
    </row>
    <row r="39" spans="1:23" ht="15" customHeight="1" thickBot="1" x14ac:dyDescent="0.4">
      <c r="A39" s="296"/>
      <c r="B39" s="255"/>
      <c r="C39" s="255"/>
      <c r="D39" s="266"/>
      <c r="E39" s="266"/>
      <c r="F39" s="266"/>
      <c r="G39" s="266"/>
      <c r="H39" s="266"/>
      <c r="I39" s="266"/>
      <c r="J39" s="265"/>
      <c r="K39" s="438"/>
      <c r="L39" s="439"/>
      <c r="M39" s="439"/>
      <c r="N39" s="439"/>
      <c r="O39" s="439"/>
      <c r="P39" s="440"/>
      <c r="V39" s="316" t="s">
        <v>260</v>
      </c>
      <c r="W39" s="257"/>
    </row>
    <row r="40" spans="1:23" ht="15" thickBot="1" x14ac:dyDescent="0.4">
      <c r="A40" s="447" t="s">
        <v>261</v>
      </c>
      <c r="B40" s="448"/>
      <c r="C40" s="448"/>
      <c r="D40" s="449"/>
      <c r="E40" s="262" t="s">
        <v>262</v>
      </c>
      <c r="F40" s="262" t="s">
        <v>233</v>
      </c>
      <c r="G40" s="263" t="s">
        <v>56</v>
      </c>
      <c r="H40" s="281" t="s">
        <v>263</v>
      </c>
      <c r="I40" s="282" t="s">
        <v>264</v>
      </c>
      <c r="J40" s="264"/>
      <c r="K40" s="438"/>
      <c r="L40" s="439"/>
      <c r="M40" s="439"/>
      <c r="N40" s="439"/>
      <c r="O40" s="439"/>
      <c r="P40" s="440"/>
      <c r="V40" s="107" t="s">
        <v>262</v>
      </c>
      <c r="W40" s="107" t="s">
        <v>265</v>
      </c>
    </row>
    <row r="41" spans="1:23" x14ac:dyDescent="0.35">
      <c r="A41" s="69"/>
      <c r="B41"/>
      <c r="D41" s="269" t="s">
        <v>266</v>
      </c>
      <c r="E41" s="267">
        <f>Admin1!C12</f>
        <v>21.235000000000003</v>
      </c>
      <c r="F41" s="269">
        <f>D37</f>
        <v>0</v>
      </c>
      <c r="G41" s="276">
        <f>SUM(E37:I37)</f>
        <v>0</v>
      </c>
      <c r="H41" s="283">
        <f>Feb!I41</f>
        <v>0</v>
      </c>
      <c r="I41" s="284">
        <f>G41-F41+H41</f>
        <v>0</v>
      </c>
      <c r="J41" s="292" t="s">
        <v>267</v>
      </c>
      <c r="K41" s="438"/>
      <c r="L41" s="439"/>
      <c r="M41" s="439"/>
      <c r="N41" s="439"/>
      <c r="O41" s="439"/>
      <c r="P41" s="440"/>
      <c r="V41" s="107" t="s">
        <v>233</v>
      </c>
      <c r="W41" s="107" t="s">
        <v>268</v>
      </c>
    </row>
    <row r="42" spans="1:23" ht="15" thickBot="1" x14ac:dyDescent="0.4">
      <c r="A42" s="69"/>
      <c r="B42"/>
      <c r="C42" s="126"/>
      <c r="D42" s="271" t="s">
        <v>269</v>
      </c>
      <c r="E42" s="268">
        <f>Admin1!D12</f>
        <v>169.88000000000002</v>
      </c>
      <c r="F42" s="268">
        <f>D38</f>
        <v>0</v>
      </c>
      <c r="G42" s="277">
        <f>SUM(E38:I38)</f>
        <v>0</v>
      </c>
      <c r="H42" s="285">
        <f>Feb!I42</f>
        <v>0</v>
      </c>
      <c r="I42" s="286">
        <f>G42-F42+H42</f>
        <v>0</v>
      </c>
      <c r="J42" s="292" t="s">
        <v>267</v>
      </c>
      <c r="K42" s="450" t="s">
        <v>270</v>
      </c>
      <c r="L42" s="451"/>
      <c r="M42" s="451"/>
      <c r="N42" s="451"/>
      <c r="O42" s="451"/>
      <c r="P42" s="452"/>
      <c r="Q42" s="8"/>
      <c r="R42" s="8"/>
      <c r="S42" s="8"/>
      <c r="V42" s="107" t="s">
        <v>56</v>
      </c>
      <c r="W42" s="107" t="s">
        <v>271</v>
      </c>
    </row>
    <row r="43" spans="1:23" ht="15" customHeight="1" thickBot="1" x14ac:dyDescent="0.4">
      <c r="A43" s="297"/>
      <c r="B43" s="270"/>
      <c r="C43" s="270"/>
      <c r="D43" s="272"/>
      <c r="E43" s="273"/>
      <c r="F43" s="274"/>
      <c r="G43" s="274"/>
      <c r="H43" s="274"/>
      <c r="I43" s="274"/>
      <c r="J43" s="293"/>
      <c r="K43" s="438"/>
      <c r="L43" s="439"/>
      <c r="M43" s="439"/>
      <c r="N43" s="439"/>
      <c r="O43" s="439"/>
      <c r="P43" s="440"/>
      <c r="V43" s="107" t="s">
        <v>263</v>
      </c>
      <c r="W43" s="107" t="s">
        <v>272</v>
      </c>
    </row>
    <row r="44" spans="1:23" ht="15" thickBot="1" x14ac:dyDescent="0.4">
      <c r="A44" s="453" t="s">
        <v>273</v>
      </c>
      <c r="B44" s="454"/>
      <c r="C44" s="454"/>
      <c r="D44" s="455"/>
      <c r="E44" s="262" t="s">
        <v>274</v>
      </c>
      <c r="F44" s="262" t="s">
        <v>275</v>
      </c>
      <c r="G44" s="456" t="s">
        <v>276</v>
      </c>
      <c r="H44" s="457"/>
      <c r="I44" s="262" t="s">
        <v>277</v>
      </c>
      <c r="J44" s="294"/>
      <c r="K44" s="438"/>
      <c r="L44" s="439"/>
      <c r="M44" s="439"/>
      <c r="N44" s="439"/>
      <c r="O44" s="439"/>
      <c r="P44" s="440"/>
      <c r="V44" s="107"/>
      <c r="W44" s="107" t="s">
        <v>278</v>
      </c>
    </row>
    <row r="45" spans="1:23" ht="15" thickBot="1" x14ac:dyDescent="0.4">
      <c r="A45" s="69"/>
      <c r="B45"/>
      <c r="C45" s="280"/>
      <c r="D45" s="279" t="s">
        <v>56</v>
      </c>
      <c r="E45" s="275">
        <f>Semester!J16</f>
        <v>0</v>
      </c>
      <c r="F45" s="278">
        <f>Semester!C10</f>
        <v>0</v>
      </c>
      <c r="G45" s="458">
        <f>SUM(Semester!E21:E23)</f>
        <v>0</v>
      </c>
      <c r="H45" s="459"/>
      <c r="I45" s="278">
        <f>E45+F45-G45</f>
        <v>0</v>
      </c>
      <c r="J45" s="295"/>
      <c r="K45" s="441"/>
      <c r="L45" s="442"/>
      <c r="M45" s="442"/>
      <c r="N45" s="442"/>
      <c r="O45" s="442"/>
      <c r="P45" s="443"/>
      <c r="V45" s="107" t="s">
        <v>264</v>
      </c>
      <c r="W45" s="107" t="s">
        <v>279</v>
      </c>
    </row>
    <row r="46" spans="1:23" ht="15" thickBot="1" x14ac:dyDescent="0.4">
      <c r="A46" s="428" t="s">
        <v>280</v>
      </c>
      <c r="B46" s="429"/>
      <c r="C46" s="429"/>
      <c r="D46" s="429"/>
      <c r="E46" s="429"/>
      <c r="F46" s="429"/>
      <c r="G46" s="429"/>
      <c r="H46" s="429"/>
      <c r="I46" s="429"/>
      <c r="J46" s="430"/>
      <c r="K46" s="410" t="s">
        <v>281</v>
      </c>
      <c r="L46" s="411"/>
      <c r="M46" s="411"/>
      <c r="N46" s="411"/>
      <c r="O46" s="411"/>
      <c r="P46" s="412"/>
      <c r="V46" s="73" t="s">
        <v>282</v>
      </c>
    </row>
    <row r="47" spans="1:23" x14ac:dyDescent="0.35">
      <c r="A47" s="423" t="s">
        <v>283</v>
      </c>
      <c r="B47" s="466"/>
      <c r="C47" s="467"/>
      <c r="D47" s="467"/>
      <c r="E47" s="467"/>
      <c r="F47" s="467"/>
      <c r="G47" s="467"/>
      <c r="H47" s="467"/>
      <c r="I47" s="468"/>
      <c r="J47" s="300"/>
      <c r="K47" s="460"/>
      <c r="L47" s="461"/>
      <c r="M47" s="461"/>
      <c r="N47" s="461"/>
      <c r="O47" s="461"/>
      <c r="P47" s="462"/>
      <c r="V47" s="107" t="s">
        <v>284</v>
      </c>
      <c r="W47" s="107"/>
    </row>
    <row r="48" spans="1:23" x14ac:dyDescent="0.35">
      <c r="A48" s="424"/>
      <c r="B48" s="469"/>
      <c r="C48" s="470"/>
      <c r="D48" s="470"/>
      <c r="E48" s="470"/>
      <c r="F48" s="470"/>
      <c r="G48" s="470"/>
      <c r="H48" s="470"/>
      <c r="I48" s="471"/>
      <c r="J48" s="301"/>
      <c r="K48" s="463"/>
      <c r="L48" s="464"/>
      <c r="M48" s="464"/>
      <c r="N48" s="464"/>
      <c r="O48" s="464"/>
      <c r="P48" s="465"/>
      <c r="V48" s="107" t="s">
        <v>285</v>
      </c>
      <c r="W48" s="107"/>
    </row>
    <row r="49" spans="1:23" x14ac:dyDescent="0.35">
      <c r="A49" s="424"/>
      <c r="B49" s="469"/>
      <c r="C49" s="470"/>
      <c r="D49" s="470"/>
      <c r="E49" s="470"/>
      <c r="F49" s="470"/>
      <c r="G49" s="470"/>
      <c r="H49" s="470"/>
      <c r="I49" s="471"/>
      <c r="J49" s="301"/>
      <c r="K49" s="463"/>
      <c r="L49" s="464"/>
      <c r="M49" s="464"/>
      <c r="N49" s="464"/>
      <c r="O49" s="464"/>
      <c r="P49" s="465"/>
      <c r="V49" s="107" t="s">
        <v>286</v>
      </c>
      <c r="W49" s="107" t="s">
        <v>287</v>
      </c>
    </row>
    <row r="50" spans="1:23" x14ac:dyDescent="0.35">
      <c r="A50" s="419" t="s">
        <v>5</v>
      </c>
      <c r="B50" s="419"/>
      <c r="C50" s="419"/>
      <c r="D50" s="419"/>
      <c r="E50" s="419"/>
      <c r="F50" s="419"/>
      <c r="G50" s="419"/>
      <c r="H50" s="419"/>
      <c r="I50" s="419"/>
      <c r="J50" s="419"/>
      <c r="K50" s="419"/>
      <c r="L50" s="419"/>
      <c r="M50" s="419"/>
      <c r="N50" s="419"/>
      <c r="O50" s="419"/>
      <c r="P50" s="419"/>
    </row>
  </sheetData>
  <sheetProtection algorithmName="SHA-512" hashValue="TolKeXxFLClAZJkXE+Ba+AQ//buIXKUeq0xECGIJ7i3WLRmf+u4UsTlVBkw+lVR6xmcZ5uncjqwUEkO1/yeb3g==" saltValue="j4WsOVZVhDYbylL0cYKuwQ==" spinCount="100000" sheet="1" selectLockedCells="1"/>
  <mergeCells count="24">
    <mergeCell ref="K43:P45"/>
    <mergeCell ref="A37:C37"/>
    <mergeCell ref="A38:C38"/>
    <mergeCell ref="K38:P41"/>
    <mergeCell ref="A40:D40"/>
    <mergeCell ref="K42:P42"/>
    <mergeCell ref="A44:D44"/>
    <mergeCell ref="G44:H44"/>
    <mergeCell ref="G45:H45"/>
    <mergeCell ref="V1:Y1"/>
    <mergeCell ref="J2:K2"/>
    <mergeCell ref="B4:L4"/>
    <mergeCell ref="Q4:S4"/>
    <mergeCell ref="W5:AE5"/>
    <mergeCell ref="K46:P46"/>
    <mergeCell ref="K48:P48"/>
    <mergeCell ref="B49:I49"/>
    <mergeCell ref="K49:P49"/>
    <mergeCell ref="A50:P50"/>
    <mergeCell ref="K47:P47"/>
    <mergeCell ref="A47:A49"/>
    <mergeCell ref="B47:I47"/>
    <mergeCell ref="B48:I48"/>
    <mergeCell ref="A46:J46"/>
  </mergeCells>
  <hyperlinks>
    <hyperlink ref="V1:Y1" location="Uppstart!D14" display="Till uppstartsfliken" xr:uid="{268A4B99-BB0F-4469-81B7-42A6D43178A2}"/>
    <hyperlink ref="L5" location="Hjälptexter!A4" display="Räkn" xr:uid="{5DAE3965-283A-46EC-9A1D-9DA77487B173}"/>
    <hyperlink ref="L1" r:id="rId1" xr:uid="{1594331E-D00A-4232-801E-FD227068EAFB}"/>
  </hyperlinks>
  <pageMargins left="0.51181102362204722" right="0.31496062992125984" top="0.43307086614173229" bottom="0.43307086614173229" header="0.31496062992125984" footer="0.31496062992125984"/>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50"/>
  <sheetViews>
    <sheetView showGridLines="0" zoomScaleNormal="100" workbookViewId="0">
      <pane xSplit="3" ySplit="5" topLeftCell="D6" activePane="bottomRight" state="frozen"/>
      <selection activeCell="L5" sqref="L5"/>
      <selection pane="topRight" activeCell="L5" sqref="L5"/>
      <selection pane="bottomLeft" activeCell="L5" sqref="L5"/>
      <selection pane="bottomRight" activeCell="D6" sqref="D6"/>
    </sheetView>
  </sheetViews>
  <sheetFormatPr defaultRowHeight="14.5" x14ac:dyDescent="0.35"/>
  <cols>
    <col min="1" max="1" width="3.7265625" style="31" customWidth="1"/>
    <col min="2" max="2" width="4.81640625" style="31" customWidth="1"/>
    <col min="3" max="3" width="6.1796875" customWidth="1"/>
    <col min="4" max="5" width="5.7265625" style="31" customWidth="1"/>
    <col min="6" max="8" width="5.1796875" style="31" customWidth="1"/>
    <col min="9" max="9" width="5.7265625" style="31" customWidth="1"/>
    <col min="10" max="10" width="5.26953125" style="31" customWidth="1"/>
    <col min="11" max="11" width="29.26953125" customWidth="1"/>
    <col min="12" max="12" width="6.7265625" customWidth="1"/>
    <col min="13" max="13" width="3.54296875" style="124" hidden="1" customWidth="1"/>
    <col min="14" max="15" width="3.54296875" hidden="1" customWidth="1"/>
    <col min="16" max="16" width="4.7265625" customWidth="1"/>
    <col min="17" max="19" width="4.453125" hidden="1" customWidth="1"/>
    <col min="20" max="20" width="10.7265625" hidden="1" customWidth="1"/>
    <col min="21" max="21" width="12.1796875" customWidth="1"/>
    <col min="22" max="22" width="6.1796875" customWidth="1"/>
  </cols>
  <sheetData>
    <row r="1" spans="1:31" ht="31.5" customHeight="1" x14ac:dyDescent="0.5">
      <c r="A1" s="207"/>
      <c r="B1" s="123"/>
      <c r="C1" s="64"/>
      <c r="D1" s="123"/>
      <c r="E1" s="123"/>
      <c r="F1" s="123"/>
      <c r="G1" s="123"/>
      <c r="H1" s="123"/>
      <c r="I1" s="191" t="str">
        <f>"Schema för april" &amp; RIGHT(Uppstart!K1,5)</f>
        <v>Schema för april 2021</v>
      </c>
      <c r="J1" s="123"/>
      <c r="K1" s="64"/>
      <c r="L1" s="328" t="s">
        <v>40</v>
      </c>
      <c r="P1" s="192"/>
      <c r="V1" s="431" t="s">
        <v>223</v>
      </c>
      <c r="W1" s="431"/>
      <c r="X1" s="431"/>
      <c r="Y1" s="431"/>
    </row>
    <row r="2" spans="1:31" ht="15.75" customHeight="1" x14ac:dyDescent="0.35">
      <c r="A2" s="208"/>
      <c r="I2" s="40" t="s">
        <v>36</v>
      </c>
      <c r="J2" s="432" t="str">
        <f>IF(Uppstart!C5="Skriv ditt namn här","Skriv ditt namn på fliken Uppstart",Uppstart!C5)</f>
        <v>Skriv ditt namn på fliken Uppstart</v>
      </c>
      <c r="K2" s="432"/>
      <c r="P2" s="126"/>
      <c r="V2" t="s">
        <v>225</v>
      </c>
    </row>
    <row r="3" spans="1:31" x14ac:dyDescent="0.35">
      <c r="A3" s="161"/>
      <c r="J3" s="125" t="str">
        <f>IF(Uppstart!C6="Skriv arbetsgivarens namn här","Skriv arbetsgivarens namn på fliken Uppstart",Uppstart!C6)</f>
        <v>Skriv arbetsgivarens namn på fliken Uppstart</v>
      </c>
      <c r="P3" s="126"/>
      <c r="V3" t="s">
        <v>227</v>
      </c>
      <c r="W3" t="s">
        <v>228</v>
      </c>
    </row>
    <row r="4" spans="1:31" x14ac:dyDescent="0.35">
      <c r="A4" s="209"/>
      <c r="B4" s="433" t="s">
        <v>229</v>
      </c>
      <c r="C4" s="433"/>
      <c r="D4" s="433"/>
      <c r="E4" s="433"/>
      <c r="F4" s="433"/>
      <c r="G4" s="433"/>
      <c r="H4" s="433"/>
      <c r="I4" s="433"/>
      <c r="J4" s="433"/>
      <c r="K4" s="433"/>
      <c r="L4" s="433"/>
      <c r="P4" s="287"/>
      <c r="Q4" s="434" t="s">
        <v>230</v>
      </c>
      <c r="R4" s="435"/>
      <c r="S4" s="435"/>
      <c r="V4" t="s">
        <v>231</v>
      </c>
      <c r="W4" t="s">
        <v>232</v>
      </c>
    </row>
    <row r="5" spans="1:31" s="31" customFormat="1" ht="35.5" x14ac:dyDescent="0.35">
      <c r="A5" s="127" t="s">
        <v>137</v>
      </c>
      <c r="B5" s="127" t="s">
        <v>180</v>
      </c>
      <c r="C5" s="127" t="s">
        <v>181</v>
      </c>
      <c r="D5" s="127" t="s">
        <v>233</v>
      </c>
      <c r="E5" s="127" t="s">
        <v>59</v>
      </c>
      <c r="F5" s="127" t="s">
        <v>60</v>
      </c>
      <c r="G5" s="127" t="s">
        <v>61</v>
      </c>
      <c r="H5" s="127" t="s">
        <v>62</v>
      </c>
      <c r="I5" s="193" t="s">
        <v>234</v>
      </c>
      <c r="J5" s="127" t="s">
        <v>235</v>
      </c>
      <c r="K5" s="18" t="s">
        <v>236</v>
      </c>
      <c r="L5" s="140" t="s">
        <v>237</v>
      </c>
      <c r="M5" s="128" t="s">
        <v>238</v>
      </c>
      <c r="N5" s="40" t="s">
        <v>239</v>
      </c>
      <c r="O5" s="40" t="s">
        <v>240</v>
      </c>
      <c r="P5" s="193" t="s">
        <v>241</v>
      </c>
      <c r="Q5" s="194" t="s">
        <v>97</v>
      </c>
      <c r="R5" s="195" t="s">
        <v>98</v>
      </c>
      <c r="S5" s="195" t="s">
        <v>99</v>
      </c>
      <c r="U5" s="129"/>
      <c r="V5" s="155" t="s">
        <v>242</v>
      </c>
      <c r="W5" s="436" t="s">
        <v>243</v>
      </c>
      <c r="X5" s="437"/>
      <c r="Y5" s="437"/>
      <c r="Z5" s="437"/>
      <c r="AA5" s="437"/>
      <c r="AB5" s="437"/>
      <c r="AC5" s="437"/>
      <c r="AD5" s="437"/>
      <c r="AE5" s="437"/>
    </row>
    <row r="6" spans="1:31" x14ac:dyDescent="0.35">
      <c r="A6" s="18" t="str">
        <f>IF(IF(B6&gt;=Admin1!$B$4,IF(B6&lt;=Admin1!$C$4,"A",IF(B6&gt;=Admin1!$B$5,IF(B6&lt;=Admin1!$C$5,"B",IF(B6&gt;=Admin1!$B$6,IF(B6&lt;=Admin1!$C$6,"C","--"))))))=FALSE,"--",IF(B6&gt;=Admin1!$B$4,IF(B6&lt;=Admin1!$C$4,"A",IF(B6&gt;=Admin1!$B$5,IF(B6&lt;=Admin1!$C$5,"B",IF(B6&gt;=Admin1!$B$6,IF(B6&lt;=Admin1!$C$6,"C","--")))))))</f>
        <v>A</v>
      </c>
      <c r="B6" s="119">
        <f>Admin2!A92</f>
        <v>44287</v>
      </c>
      <c r="C6" s="119" t="str">
        <f>Admin2!B92</f>
        <v>Tor</v>
      </c>
      <c r="D6" s="345"/>
      <c r="E6" s="288"/>
      <c r="F6" s="288"/>
      <c r="G6" s="288"/>
      <c r="H6" s="288"/>
      <c r="I6" s="288"/>
      <c r="J6" s="260" t="str">
        <f>T6</f>
        <v/>
      </c>
      <c r="K6" s="308"/>
      <c r="L6" s="290"/>
      <c r="M6" s="124">
        <f t="shared" ref="M6:M36" si="0">IF(E6&gt;0,0,IF(F6&gt;0,1,0))</f>
        <v>0</v>
      </c>
      <c r="N6" s="124">
        <f t="shared" ref="N6:N36" si="1">IF(E6&gt;0,0,IF(G6&gt;0,1-M6,0))</f>
        <v>0</v>
      </c>
      <c r="O6" s="124">
        <f t="shared" ref="O6:O36" si="2">IF(E6&gt;0,0,IF(H6&gt;0,1-M6-N6,0))</f>
        <v>0</v>
      </c>
      <c r="P6" s="196">
        <f>Q6+R6+S6</f>
        <v>0</v>
      </c>
      <c r="Q6" s="197">
        <f>IF(I6&gt;0,IF(A6="A",Semester!$B$17,0),0)</f>
        <v>0</v>
      </c>
      <c r="R6" s="198">
        <f>IF(I6&gt;0,IF(A6="B",Semester!$C$17,0),0)</f>
        <v>0</v>
      </c>
      <c r="S6" s="198">
        <f>IF(I6&gt;0,IF(A6="C",Semester!$D$17,0),0)</f>
        <v>0</v>
      </c>
      <c r="T6" s="31" t="str">
        <f t="shared" ref="T6:T36" si="3">IF(E6=".",IF(SUM(F6:I6)=0,D6*-1,"Fel1"),IF(SUM(E6:I6)=0,"",IF(I6&gt;0,IF(D6=I6,IF(SUM(E6:H6)=0,"","Fel2"),"Fel3"),IF(SUM(F6:H6)&gt;0,IF(SUM(E6:H6)&lt;=D6,IF(D6-SUM(E6:H6)=0,"",SUM(E6:H6)-D6),"Fel4"),IF(D6-E6=0,"",E6-D6)))))</f>
        <v/>
      </c>
      <c r="U6" t="str">
        <f>Admin2!C92</f>
        <v>Skärtorsdagen</v>
      </c>
    </row>
    <row r="7" spans="1:31" x14ac:dyDescent="0.35">
      <c r="A7" s="18" t="str">
        <f>IF(IF(B7&gt;=Admin1!$B$4,IF(B7&lt;=Admin1!$C$4,"A",IF(B7&gt;=Admin1!$B$5,IF(B7&lt;=Admin1!$C$5,"B",IF(B7&gt;=Admin1!$B$6,IF(B7&lt;=Admin1!$C$6,"C","--"))))))=FALSE,"--",IF(B7&gt;=Admin1!$B$4,IF(B7&lt;=Admin1!$C$4,"A",IF(B7&gt;=Admin1!$B$5,IF(B7&lt;=Admin1!$C$5,"B",IF(B7&gt;=Admin1!$B$6,IF(B7&lt;=Admin1!$C$6,"C","--")))))))</f>
        <v>A</v>
      </c>
      <c r="B7" s="119">
        <f>Admin2!A93</f>
        <v>44288</v>
      </c>
      <c r="C7" s="119" t="str">
        <f>Admin2!B93</f>
        <v>Fre</v>
      </c>
      <c r="D7" s="345"/>
      <c r="E7" s="288"/>
      <c r="F7" s="288"/>
      <c r="G7" s="288"/>
      <c r="H7" s="288"/>
      <c r="I7" s="288"/>
      <c r="J7" s="260" t="str">
        <f t="shared" ref="J7:J36" si="4">T7</f>
        <v/>
      </c>
      <c r="K7" s="308"/>
      <c r="L7" s="290"/>
      <c r="M7" s="124">
        <f t="shared" si="0"/>
        <v>0</v>
      </c>
      <c r="N7" s="124">
        <f t="shared" si="1"/>
        <v>0</v>
      </c>
      <c r="O7" s="124">
        <f t="shared" si="2"/>
        <v>0</v>
      </c>
      <c r="P7" s="196">
        <f t="shared" ref="P7:P36" si="5">Q7+R7+S7</f>
        <v>0</v>
      </c>
      <c r="Q7" s="197">
        <f>IF(I7&gt;0,IF(A7="A",Semester!$B$17,0),0)</f>
        <v>0</v>
      </c>
      <c r="R7" s="198">
        <f>IF(I7&gt;0,IF(A7="B",Semester!$C$17,0),0)</f>
        <v>0</v>
      </c>
      <c r="S7" s="198">
        <f>IF(I7&gt;0,IF(A7="C",Semester!$D$17,0),0)</f>
        <v>0</v>
      </c>
      <c r="T7" s="31" t="str">
        <f t="shared" si="3"/>
        <v/>
      </c>
      <c r="U7" t="str">
        <f>Admin2!C93</f>
        <v>Långfredagen</v>
      </c>
    </row>
    <row r="8" spans="1:31" x14ac:dyDescent="0.35">
      <c r="A8" s="18" t="str">
        <f>IF(IF(B8&gt;=Admin1!$B$4,IF(B8&lt;=Admin1!$C$4,"A",IF(B8&gt;=Admin1!$B$5,IF(B8&lt;=Admin1!$C$5,"B",IF(B8&gt;=Admin1!$B$6,IF(B8&lt;=Admin1!$C$6,"C","--"))))))=FALSE,"--",IF(B8&gt;=Admin1!$B$4,IF(B8&lt;=Admin1!$C$4,"A",IF(B8&gt;=Admin1!$B$5,IF(B8&lt;=Admin1!$C$5,"B",IF(B8&gt;=Admin1!$B$6,IF(B8&lt;=Admin1!$C$6,"C","--")))))))</f>
        <v>A</v>
      </c>
      <c r="B8" s="119">
        <f>Admin2!A94</f>
        <v>44289</v>
      </c>
      <c r="C8" s="119" t="str">
        <f>Admin2!B94</f>
        <v>Lör</v>
      </c>
      <c r="D8" s="345"/>
      <c r="E8" s="288"/>
      <c r="F8" s="288"/>
      <c r="G8" s="288"/>
      <c r="H8" s="288"/>
      <c r="I8" s="288"/>
      <c r="J8" s="260" t="str">
        <f t="shared" si="4"/>
        <v/>
      </c>
      <c r="K8" s="308"/>
      <c r="L8" s="290"/>
      <c r="M8" s="124">
        <f t="shared" si="0"/>
        <v>0</v>
      </c>
      <c r="N8" s="124">
        <f t="shared" si="1"/>
        <v>0</v>
      </c>
      <c r="O8" s="124">
        <f t="shared" si="2"/>
        <v>0</v>
      </c>
      <c r="P8" s="196">
        <f t="shared" si="5"/>
        <v>0</v>
      </c>
      <c r="Q8" s="197">
        <f>IF(I8&gt;0,IF(A8="A",Semester!$B$17,0),0)</f>
        <v>0</v>
      </c>
      <c r="R8" s="198">
        <f>IF(I8&gt;0,IF(A8="B",Semester!$C$17,0),0)</f>
        <v>0</v>
      </c>
      <c r="S8" s="198">
        <f>IF(I8&gt;0,IF(A8="C",Semester!$D$17,0),0)</f>
        <v>0</v>
      </c>
      <c r="T8" s="31" t="str">
        <f t="shared" si="3"/>
        <v/>
      </c>
      <c r="U8" t="str">
        <f>Admin2!C94</f>
        <v/>
      </c>
    </row>
    <row r="9" spans="1:31" x14ac:dyDescent="0.35">
      <c r="A9" s="18" t="str">
        <f>IF(IF(B9&gt;=Admin1!$B$4,IF(B9&lt;=Admin1!$C$4,"A",IF(B9&gt;=Admin1!$B$5,IF(B9&lt;=Admin1!$C$5,"B",IF(B9&gt;=Admin1!$B$6,IF(B9&lt;=Admin1!$C$6,"C","--"))))))=FALSE,"--",IF(B9&gt;=Admin1!$B$4,IF(B9&lt;=Admin1!$C$4,"A",IF(B9&gt;=Admin1!$B$5,IF(B9&lt;=Admin1!$C$5,"B",IF(B9&gt;=Admin1!$B$6,IF(B9&lt;=Admin1!$C$6,"C","--")))))))</f>
        <v>A</v>
      </c>
      <c r="B9" s="119">
        <f>Admin2!A95</f>
        <v>44290</v>
      </c>
      <c r="C9" s="119" t="str">
        <f>Admin2!B95</f>
        <v>Sön</v>
      </c>
      <c r="D9" s="345"/>
      <c r="E9" s="288"/>
      <c r="F9" s="288"/>
      <c r="G9" s="288"/>
      <c r="H9" s="288"/>
      <c r="I9" s="288"/>
      <c r="J9" s="260" t="str">
        <f t="shared" si="4"/>
        <v/>
      </c>
      <c r="K9" s="308"/>
      <c r="L9" s="290"/>
      <c r="M9" s="124">
        <f t="shared" si="0"/>
        <v>0</v>
      </c>
      <c r="N9" s="124">
        <f t="shared" si="1"/>
        <v>0</v>
      </c>
      <c r="O9" s="124">
        <f t="shared" si="2"/>
        <v>0</v>
      </c>
      <c r="P9" s="196">
        <f t="shared" si="5"/>
        <v>0</v>
      </c>
      <c r="Q9" s="197">
        <f>IF(I9&gt;0,IF(A9="A",Semester!$B$17,0),0)</f>
        <v>0</v>
      </c>
      <c r="R9" s="198">
        <f>IF(I9&gt;0,IF(A9="B",Semester!$C$17,0),0)</f>
        <v>0</v>
      </c>
      <c r="S9" s="198">
        <f>IF(I9&gt;0,IF(A9="C",Semester!$D$17,0),0)</f>
        <v>0</v>
      </c>
      <c r="T9" s="31" t="str">
        <f t="shared" si="3"/>
        <v/>
      </c>
      <c r="U9" t="str">
        <f>Admin2!C95</f>
        <v>Påskdagen</v>
      </c>
    </row>
    <row r="10" spans="1:31" x14ac:dyDescent="0.35">
      <c r="A10" s="18" t="str">
        <f>IF(IF(B10&gt;=Admin1!$B$4,IF(B10&lt;=Admin1!$C$4,"A",IF(B10&gt;=Admin1!$B$5,IF(B10&lt;=Admin1!$C$5,"B",IF(B10&gt;=Admin1!$B$6,IF(B10&lt;=Admin1!$C$6,"C","--"))))))=FALSE,"--",IF(B10&gt;=Admin1!$B$4,IF(B10&lt;=Admin1!$C$4,"A",IF(B10&gt;=Admin1!$B$5,IF(B10&lt;=Admin1!$C$5,"B",IF(B10&gt;=Admin1!$B$6,IF(B10&lt;=Admin1!$C$6,"C","--")))))))</f>
        <v>A</v>
      </c>
      <c r="B10" s="119">
        <f>Admin2!A96</f>
        <v>44291</v>
      </c>
      <c r="C10" s="119" t="str">
        <f>Admin2!B96</f>
        <v>Mån</v>
      </c>
      <c r="D10" s="345"/>
      <c r="E10" s="288"/>
      <c r="F10" s="288"/>
      <c r="G10" s="288"/>
      <c r="H10" s="288"/>
      <c r="I10" s="288"/>
      <c r="J10" s="260" t="str">
        <f t="shared" si="4"/>
        <v/>
      </c>
      <c r="K10" s="308"/>
      <c r="L10" s="290"/>
      <c r="M10" s="124">
        <f t="shared" si="0"/>
        <v>0</v>
      </c>
      <c r="N10" s="124">
        <f t="shared" si="1"/>
        <v>0</v>
      </c>
      <c r="O10" s="124">
        <f t="shared" si="2"/>
        <v>0</v>
      </c>
      <c r="P10" s="196">
        <f t="shared" si="5"/>
        <v>0</v>
      </c>
      <c r="Q10" s="197">
        <f>IF(I10&gt;0,IF(A10="A",Semester!$B$17,0),0)</f>
        <v>0</v>
      </c>
      <c r="R10" s="198">
        <f>IF(I10&gt;0,IF(A10="B",Semester!$C$17,0),0)</f>
        <v>0</v>
      </c>
      <c r="S10" s="198">
        <f>IF(I10&gt;0,IF(A10="C",Semester!$D$17,0),0)</f>
        <v>0</v>
      </c>
      <c r="T10" s="31" t="str">
        <f t="shared" si="3"/>
        <v/>
      </c>
      <c r="U10" t="str">
        <f>Admin2!C96</f>
        <v>Annandag påsk</v>
      </c>
    </row>
    <row r="11" spans="1:31" x14ac:dyDescent="0.35">
      <c r="A11" s="18" t="str">
        <f>IF(IF(B11&gt;=Admin1!$B$4,IF(B11&lt;=Admin1!$C$4,"A",IF(B11&gt;=Admin1!$B$5,IF(B11&lt;=Admin1!$C$5,"B",IF(B11&gt;=Admin1!$B$6,IF(B11&lt;=Admin1!$C$6,"C","--"))))))=FALSE,"--",IF(B11&gt;=Admin1!$B$4,IF(B11&lt;=Admin1!$C$4,"A",IF(B11&gt;=Admin1!$B$5,IF(B11&lt;=Admin1!$C$5,"B",IF(B11&gt;=Admin1!$B$6,IF(B11&lt;=Admin1!$C$6,"C","--")))))))</f>
        <v>A</v>
      </c>
      <c r="B11" s="119">
        <f>Admin2!A97</f>
        <v>44292</v>
      </c>
      <c r="C11" s="119" t="str">
        <f>Admin2!B97</f>
        <v>Tis</v>
      </c>
      <c r="D11" s="345"/>
      <c r="E11" s="288"/>
      <c r="F11" s="288"/>
      <c r="G11" s="288"/>
      <c r="H11" s="288"/>
      <c r="I11" s="288"/>
      <c r="J11" s="260" t="str">
        <f t="shared" si="4"/>
        <v/>
      </c>
      <c r="K11" s="308"/>
      <c r="L11" s="290"/>
      <c r="M11" s="124">
        <f t="shared" si="0"/>
        <v>0</v>
      </c>
      <c r="N11" s="124">
        <f t="shared" si="1"/>
        <v>0</v>
      </c>
      <c r="O11" s="124">
        <f t="shared" si="2"/>
        <v>0</v>
      </c>
      <c r="P11" s="196">
        <f t="shared" si="5"/>
        <v>0</v>
      </c>
      <c r="Q11" s="197">
        <f>IF(I11&gt;0,IF(A11="A",Semester!$B$17,0),0)</f>
        <v>0</v>
      </c>
      <c r="R11" s="198">
        <f>IF(I11&gt;0,IF(A11="B",Semester!$C$17,0),0)</f>
        <v>0</v>
      </c>
      <c r="S11" s="198">
        <f>IF(I11&gt;0,IF(A11="C",Semester!$D$17,0),0)</f>
        <v>0</v>
      </c>
      <c r="T11" s="31" t="str">
        <f t="shared" si="3"/>
        <v/>
      </c>
      <c r="U11" t="str">
        <f>Admin2!C97</f>
        <v/>
      </c>
    </row>
    <row r="12" spans="1:31" x14ac:dyDescent="0.35">
      <c r="A12" s="18" t="str">
        <f>IF(IF(B12&gt;=Admin1!$B$4,IF(B12&lt;=Admin1!$C$4,"A",IF(B12&gt;=Admin1!$B$5,IF(B12&lt;=Admin1!$C$5,"B",IF(B12&gt;=Admin1!$B$6,IF(B12&lt;=Admin1!$C$6,"C","--"))))))=FALSE,"--",IF(B12&gt;=Admin1!$B$4,IF(B12&lt;=Admin1!$C$4,"A",IF(B12&gt;=Admin1!$B$5,IF(B12&lt;=Admin1!$C$5,"B",IF(B12&gt;=Admin1!$B$6,IF(B12&lt;=Admin1!$C$6,"C","--")))))))</f>
        <v>A</v>
      </c>
      <c r="B12" s="119">
        <f>Admin2!A98</f>
        <v>44293</v>
      </c>
      <c r="C12" s="119" t="str">
        <f>Admin2!B98</f>
        <v>Ons</v>
      </c>
      <c r="D12" s="345"/>
      <c r="E12" s="288"/>
      <c r="F12" s="288"/>
      <c r="G12" s="288"/>
      <c r="H12" s="288"/>
      <c r="I12" s="288"/>
      <c r="J12" s="260" t="str">
        <f t="shared" si="4"/>
        <v/>
      </c>
      <c r="K12" s="308"/>
      <c r="L12" s="290"/>
      <c r="M12" s="124">
        <f t="shared" si="0"/>
        <v>0</v>
      </c>
      <c r="N12" s="124">
        <f t="shared" si="1"/>
        <v>0</v>
      </c>
      <c r="O12" s="124">
        <f t="shared" si="2"/>
        <v>0</v>
      </c>
      <c r="P12" s="196">
        <f t="shared" si="5"/>
        <v>0</v>
      </c>
      <c r="Q12" s="197">
        <f>IF(I12&gt;0,IF(A12="A",Semester!$B$17,0),0)</f>
        <v>0</v>
      </c>
      <c r="R12" s="198">
        <f>IF(I12&gt;0,IF(A12="B",Semester!$C$17,0),0)</f>
        <v>0</v>
      </c>
      <c r="S12" s="198">
        <f>IF(I12&gt;0,IF(A12="C",Semester!$D$17,0),0)</f>
        <v>0</v>
      </c>
      <c r="T12" s="31" t="str">
        <f t="shared" si="3"/>
        <v/>
      </c>
      <c r="U12" t="str">
        <f>Admin2!C98</f>
        <v/>
      </c>
    </row>
    <row r="13" spans="1:31" x14ac:dyDescent="0.35">
      <c r="A13" s="18" t="str">
        <f>IF(IF(B13&gt;=Admin1!$B$4,IF(B13&lt;=Admin1!$C$4,"A",IF(B13&gt;=Admin1!$B$5,IF(B13&lt;=Admin1!$C$5,"B",IF(B13&gt;=Admin1!$B$6,IF(B13&lt;=Admin1!$C$6,"C","--"))))))=FALSE,"--",IF(B13&gt;=Admin1!$B$4,IF(B13&lt;=Admin1!$C$4,"A",IF(B13&gt;=Admin1!$B$5,IF(B13&lt;=Admin1!$C$5,"B",IF(B13&gt;=Admin1!$B$6,IF(B13&lt;=Admin1!$C$6,"C","--")))))))</f>
        <v>A</v>
      </c>
      <c r="B13" s="119">
        <f>Admin2!A99</f>
        <v>44294</v>
      </c>
      <c r="C13" s="119" t="str">
        <f>Admin2!B99</f>
        <v>Tor</v>
      </c>
      <c r="D13" s="345"/>
      <c r="E13" s="288"/>
      <c r="F13" s="288"/>
      <c r="G13" s="288"/>
      <c r="H13" s="288"/>
      <c r="I13" s="288"/>
      <c r="J13" s="260" t="str">
        <f t="shared" si="4"/>
        <v/>
      </c>
      <c r="K13" s="308"/>
      <c r="L13" s="290"/>
      <c r="M13" s="124">
        <f t="shared" si="0"/>
        <v>0</v>
      </c>
      <c r="N13" s="124">
        <f t="shared" si="1"/>
        <v>0</v>
      </c>
      <c r="O13" s="124">
        <f t="shared" si="2"/>
        <v>0</v>
      </c>
      <c r="P13" s="196">
        <f t="shared" si="5"/>
        <v>0</v>
      </c>
      <c r="Q13" s="197">
        <f>IF(I13&gt;0,IF(A13="A",Semester!$B$17,0),0)</f>
        <v>0</v>
      </c>
      <c r="R13" s="198">
        <f>IF(I13&gt;0,IF(A13="B",Semester!$C$17,0),0)</f>
        <v>0</v>
      </c>
      <c r="S13" s="198">
        <f>IF(I13&gt;0,IF(A13="C",Semester!$D$17,0),0)</f>
        <v>0</v>
      </c>
      <c r="T13" s="31" t="str">
        <f t="shared" si="3"/>
        <v/>
      </c>
      <c r="U13" t="str">
        <f>Admin2!C99</f>
        <v/>
      </c>
    </row>
    <row r="14" spans="1:31" x14ac:dyDescent="0.35">
      <c r="A14" s="18" t="str">
        <f>IF(IF(B14&gt;=Admin1!$B$4,IF(B14&lt;=Admin1!$C$4,"A",IF(B14&gt;=Admin1!$B$5,IF(B14&lt;=Admin1!$C$5,"B",IF(B14&gt;=Admin1!$B$6,IF(B14&lt;=Admin1!$C$6,"C","--"))))))=FALSE,"--",IF(B14&gt;=Admin1!$B$4,IF(B14&lt;=Admin1!$C$4,"A",IF(B14&gt;=Admin1!$B$5,IF(B14&lt;=Admin1!$C$5,"B",IF(B14&gt;=Admin1!$B$6,IF(B14&lt;=Admin1!$C$6,"C","--")))))))</f>
        <v>A</v>
      </c>
      <c r="B14" s="119">
        <f>Admin2!A100</f>
        <v>44295</v>
      </c>
      <c r="C14" s="119" t="str">
        <f>Admin2!B100</f>
        <v>Fre</v>
      </c>
      <c r="D14" s="345"/>
      <c r="E14" s="288"/>
      <c r="F14" s="288"/>
      <c r="G14" s="288"/>
      <c r="H14" s="288"/>
      <c r="I14" s="288"/>
      <c r="J14" s="260" t="str">
        <f t="shared" si="4"/>
        <v/>
      </c>
      <c r="K14" s="308"/>
      <c r="L14" s="290"/>
      <c r="M14" s="124">
        <f t="shared" si="0"/>
        <v>0</v>
      </c>
      <c r="N14" s="124">
        <f t="shared" si="1"/>
        <v>0</v>
      </c>
      <c r="O14" s="124">
        <f t="shared" si="2"/>
        <v>0</v>
      </c>
      <c r="P14" s="196">
        <f t="shared" si="5"/>
        <v>0</v>
      </c>
      <c r="Q14" s="197">
        <f>IF(I14&gt;0,IF(A14="A",Semester!$B$17,0),0)</f>
        <v>0</v>
      </c>
      <c r="R14" s="198">
        <f>IF(I14&gt;0,IF(A14="B",Semester!$C$17,0),0)</f>
        <v>0</v>
      </c>
      <c r="S14" s="198">
        <f>IF(I14&gt;0,IF(A14="C",Semester!$D$17,0),0)</f>
        <v>0</v>
      </c>
      <c r="T14" s="31" t="str">
        <f t="shared" si="3"/>
        <v/>
      </c>
      <c r="U14" t="str">
        <f>Admin2!C100</f>
        <v/>
      </c>
    </row>
    <row r="15" spans="1:31" x14ac:dyDescent="0.35">
      <c r="A15" s="18" t="str">
        <f>IF(IF(B15&gt;=Admin1!$B$4,IF(B15&lt;=Admin1!$C$4,"A",IF(B15&gt;=Admin1!$B$5,IF(B15&lt;=Admin1!$C$5,"B",IF(B15&gt;=Admin1!$B$6,IF(B15&lt;=Admin1!$C$6,"C","--"))))))=FALSE,"--",IF(B15&gt;=Admin1!$B$4,IF(B15&lt;=Admin1!$C$4,"A",IF(B15&gt;=Admin1!$B$5,IF(B15&lt;=Admin1!$C$5,"B",IF(B15&gt;=Admin1!$B$6,IF(B15&lt;=Admin1!$C$6,"C","--")))))))</f>
        <v>A</v>
      </c>
      <c r="B15" s="119">
        <f>Admin2!A101</f>
        <v>44296</v>
      </c>
      <c r="C15" s="119" t="str">
        <f>Admin2!B101</f>
        <v>Lör</v>
      </c>
      <c r="D15" s="345"/>
      <c r="E15" s="288"/>
      <c r="F15" s="288"/>
      <c r="G15" s="288"/>
      <c r="H15" s="288"/>
      <c r="I15" s="288"/>
      <c r="J15" s="260" t="str">
        <f t="shared" si="4"/>
        <v/>
      </c>
      <c r="K15" s="308"/>
      <c r="L15" s="290"/>
      <c r="M15" s="124">
        <f t="shared" si="0"/>
        <v>0</v>
      </c>
      <c r="N15" s="124">
        <f t="shared" si="1"/>
        <v>0</v>
      </c>
      <c r="O15" s="124">
        <f t="shared" si="2"/>
        <v>0</v>
      </c>
      <c r="P15" s="196">
        <f t="shared" si="5"/>
        <v>0</v>
      </c>
      <c r="Q15" s="197">
        <f>IF(I15&gt;0,IF(A15="A",Semester!$B$17,0),0)</f>
        <v>0</v>
      </c>
      <c r="R15" s="198">
        <f>IF(I15&gt;0,IF(A15="B",Semester!$C$17,0),0)</f>
        <v>0</v>
      </c>
      <c r="S15" s="198">
        <f>IF(I15&gt;0,IF(A15="C",Semester!$D$17,0),0)</f>
        <v>0</v>
      </c>
      <c r="T15" s="31" t="str">
        <f t="shared" si="3"/>
        <v/>
      </c>
      <c r="U15" t="str">
        <f>Admin2!C101</f>
        <v/>
      </c>
    </row>
    <row r="16" spans="1:31" x14ac:dyDescent="0.35">
      <c r="A16" s="18" t="str">
        <f>IF(IF(B16&gt;=Admin1!$B$4,IF(B16&lt;=Admin1!$C$4,"A",IF(B16&gt;=Admin1!$B$5,IF(B16&lt;=Admin1!$C$5,"B",IF(B16&gt;=Admin1!$B$6,IF(B16&lt;=Admin1!$C$6,"C","--"))))))=FALSE,"--",IF(B16&gt;=Admin1!$B$4,IF(B16&lt;=Admin1!$C$4,"A",IF(B16&gt;=Admin1!$B$5,IF(B16&lt;=Admin1!$C$5,"B",IF(B16&gt;=Admin1!$B$6,IF(B16&lt;=Admin1!$C$6,"C","--")))))))</f>
        <v>A</v>
      </c>
      <c r="B16" s="119">
        <f>Admin2!A102</f>
        <v>44297</v>
      </c>
      <c r="C16" s="119" t="str">
        <f>Admin2!B102</f>
        <v>Sön</v>
      </c>
      <c r="D16" s="345"/>
      <c r="E16" s="288"/>
      <c r="F16" s="288"/>
      <c r="G16" s="288"/>
      <c r="H16" s="288"/>
      <c r="I16" s="288"/>
      <c r="J16" s="260" t="str">
        <f t="shared" si="4"/>
        <v/>
      </c>
      <c r="K16" s="308"/>
      <c r="L16" s="290"/>
      <c r="M16" s="124">
        <f t="shared" si="0"/>
        <v>0</v>
      </c>
      <c r="N16" s="124">
        <f t="shared" si="1"/>
        <v>0</v>
      </c>
      <c r="O16" s="124">
        <f t="shared" si="2"/>
        <v>0</v>
      </c>
      <c r="P16" s="196">
        <f t="shared" si="5"/>
        <v>0</v>
      </c>
      <c r="Q16" s="197">
        <f>IF(I16&gt;0,IF(A16="A",Semester!$B$17,0),0)</f>
        <v>0</v>
      </c>
      <c r="R16" s="198">
        <f>IF(I16&gt;0,IF(A16="B",Semester!$C$17,0),0)</f>
        <v>0</v>
      </c>
      <c r="S16" s="198">
        <f>IF(I16&gt;0,IF(A16="C",Semester!$D$17,0),0)</f>
        <v>0</v>
      </c>
      <c r="T16" s="31" t="str">
        <f t="shared" si="3"/>
        <v/>
      </c>
      <c r="U16" t="str">
        <f>Admin2!C102</f>
        <v/>
      </c>
    </row>
    <row r="17" spans="1:21" x14ac:dyDescent="0.35">
      <c r="A17" s="18" t="str">
        <f>IF(IF(B17&gt;=Admin1!$B$4,IF(B17&lt;=Admin1!$C$4,"A",IF(B17&gt;=Admin1!$B$5,IF(B17&lt;=Admin1!$C$5,"B",IF(B17&gt;=Admin1!$B$6,IF(B17&lt;=Admin1!$C$6,"C","--"))))))=FALSE,"--",IF(B17&gt;=Admin1!$B$4,IF(B17&lt;=Admin1!$C$4,"A",IF(B17&gt;=Admin1!$B$5,IF(B17&lt;=Admin1!$C$5,"B",IF(B17&gt;=Admin1!$B$6,IF(B17&lt;=Admin1!$C$6,"C","--")))))))</f>
        <v>A</v>
      </c>
      <c r="B17" s="119">
        <f>Admin2!A103</f>
        <v>44298</v>
      </c>
      <c r="C17" s="119" t="str">
        <f>Admin2!B103</f>
        <v>Mån</v>
      </c>
      <c r="D17" s="345"/>
      <c r="E17" s="288"/>
      <c r="F17" s="288"/>
      <c r="G17" s="288"/>
      <c r="H17" s="288"/>
      <c r="I17" s="288"/>
      <c r="J17" s="260" t="str">
        <f t="shared" si="4"/>
        <v/>
      </c>
      <c r="K17" s="308"/>
      <c r="L17" s="290"/>
      <c r="M17" s="124">
        <f t="shared" si="0"/>
        <v>0</v>
      </c>
      <c r="N17" s="124">
        <f t="shared" si="1"/>
        <v>0</v>
      </c>
      <c r="O17" s="124">
        <f t="shared" si="2"/>
        <v>0</v>
      </c>
      <c r="P17" s="196">
        <f t="shared" si="5"/>
        <v>0</v>
      </c>
      <c r="Q17" s="197">
        <f>IF(I17&gt;0,IF(A17="A",Semester!$B$17,0),0)</f>
        <v>0</v>
      </c>
      <c r="R17" s="198">
        <f>IF(I17&gt;0,IF(A17="B",Semester!$C$17,0),0)</f>
        <v>0</v>
      </c>
      <c r="S17" s="198">
        <f>IF(I17&gt;0,IF(A17="C",Semester!$D$17,0),0)</f>
        <v>0</v>
      </c>
      <c r="T17" s="31" t="str">
        <f t="shared" si="3"/>
        <v/>
      </c>
      <c r="U17" t="str">
        <f>Admin2!C103</f>
        <v/>
      </c>
    </row>
    <row r="18" spans="1:21" x14ac:dyDescent="0.35">
      <c r="A18" s="18" t="str">
        <f>IF(IF(B18&gt;=Admin1!$B$4,IF(B18&lt;=Admin1!$C$4,"A",IF(B18&gt;=Admin1!$B$5,IF(B18&lt;=Admin1!$C$5,"B",IF(B18&gt;=Admin1!$B$6,IF(B18&lt;=Admin1!$C$6,"C","--"))))))=FALSE,"--",IF(B18&gt;=Admin1!$B$4,IF(B18&lt;=Admin1!$C$4,"A",IF(B18&gt;=Admin1!$B$5,IF(B18&lt;=Admin1!$C$5,"B",IF(B18&gt;=Admin1!$B$6,IF(B18&lt;=Admin1!$C$6,"C","--")))))))</f>
        <v>A</v>
      </c>
      <c r="B18" s="119">
        <f>Admin2!A104</f>
        <v>44299</v>
      </c>
      <c r="C18" s="119" t="str">
        <f>Admin2!B104</f>
        <v>Tis</v>
      </c>
      <c r="D18" s="345"/>
      <c r="E18" s="288"/>
      <c r="F18" s="288"/>
      <c r="G18" s="288"/>
      <c r="H18" s="288"/>
      <c r="I18" s="288"/>
      <c r="J18" s="260" t="str">
        <f t="shared" si="4"/>
        <v/>
      </c>
      <c r="K18" s="308"/>
      <c r="L18" s="290"/>
      <c r="M18" s="124">
        <f t="shared" si="0"/>
        <v>0</v>
      </c>
      <c r="N18" s="124">
        <f t="shared" si="1"/>
        <v>0</v>
      </c>
      <c r="O18" s="124">
        <f t="shared" si="2"/>
        <v>0</v>
      </c>
      <c r="P18" s="196">
        <f t="shared" si="5"/>
        <v>0</v>
      </c>
      <c r="Q18" s="197">
        <f>IF(I18&gt;0,IF(A18="A",Semester!$B$17,0),0)</f>
        <v>0</v>
      </c>
      <c r="R18" s="198">
        <f>IF(I18&gt;0,IF(A18="B",Semester!$C$17,0),0)</f>
        <v>0</v>
      </c>
      <c r="S18" s="198">
        <f>IF(I18&gt;0,IF(A18="C",Semester!$D$17,0),0)</f>
        <v>0</v>
      </c>
      <c r="T18" s="31" t="str">
        <f t="shared" si="3"/>
        <v/>
      </c>
      <c r="U18" t="str">
        <f>Admin2!C104</f>
        <v/>
      </c>
    </row>
    <row r="19" spans="1:21" x14ac:dyDescent="0.35">
      <c r="A19" s="18" t="str">
        <f>IF(IF(B19&gt;=Admin1!$B$4,IF(B19&lt;=Admin1!$C$4,"A",IF(B19&gt;=Admin1!$B$5,IF(B19&lt;=Admin1!$C$5,"B",IF(B19&gt;=Admin1!$B$6,IF(B19&lt;=Admin1!$C$6,"C","--"))))))=FALSE,"--",IF(B19&gt;=Admin1!$B$4,IF(B19&lt;=Admin1!$C$4,"A",IF(B19&gt;=Admin1!$B$5,IF(B19&lt;=Admin1!$C$5,"B",IF(B19&gt;=Admin1!$B$6,IF(B19&lt;=Admin1!$C$6,"C","--")))))))</f>
        <v>A</v>
      </c>
      <c r="B19" s="119">
        <f>Admin2!A105</f>
        <v>44300</v>
      </c>
      <c r="C19" s="119" t="str">
        <f>Admin2!B105</f>
        <v>Ons</v>
      </c>
      <c r="D19" s="345"/>
      <c r="E19" s="288"/>
      <c r="F19" s="288"/>
      <c r="G19" s="288"/>
      <c r="H19" s="288"/>
      <c r="I19" s="288"/>
      <c r="J19" s="260" t="str">
        <f t="shared" si="4"/>
        <v/>
      </c>
      <c r="K19" s="308"/>
      <c r="L19" s="290"/>
      <c r="M19" s="124">
        <f t="shared" si="0"/>
        <v>0</v>
      </c>
      <c r="N19" s="124">
        <f t="shared" si="1"/>
        <v>0</v>
      </c>
      <c r="O19" s="124">
        <f t="shared" si="2"/>
        <v>0</v>
      </c>
      <c r="P19" s="196">
        <f t="shared" si="5"/>
        <v>0</v>
      </c>
      <c r="Q19" s="197">
        <f>IF(I19&gt;0,IF(A19="A",Semester!$B$17,0),0)</f>
        <v>0</v>
      </c>
      <c r="R19" s="198">
        <f>IF(I19&gt;0,IF(A19="B",Semester!$C$17,0),0)</f>
        <v>0</v>
      </c>
      <c r="S19" s="198">
        <f>IF(I19&gt;0,IF(A19="C",Semester!$D$17,0),0)</f>
        <v>0</v>
      </c>
      <c r="T19" s="31" t="str">
        <f t="shared" si="3"/>
        <v/>
      </c>
      <c r="U19" t="str">
        <f>Admin2!C105</f>
        <v/>
      </c>
    </row>
    <row r="20" spans="1:21" x14ac:dyDescent="0.35">
      <c r="A20" s="18" t="str">
        <f>IF(IF(B20&gt;=Admin1!$B$4,IF(B20&lt;=Admin1!$C$4,"A",IF(B20&gt;=Admin1!$B$5,IF(B20&lt;=Admin1!$C$5,"B",IF(B20&gt;=Admin1!$B$6,IF(B20&lt;=Admin1!$C$6,"C","--"))))))=FALSE,"--",IF(B20&gt;=Admin1!$B$4,IF(B20&lt;=Admin1!$C$4,"A",IF(B20&gt;=Admin1!$B$5,IF(B20&lt;=Admin1!$C$5,"B",IF(B20&gt;=Admin1!$B$6,IF(B20&lt;=Admin1!$C$6,"C","--")))))))</f>
        <v>A</v>
      </c>
      <c r="B20" s="119">
        <f>Admin2!A106</f>
        <v>44301</v>
      </c>
      <c r="C20" s="119" t="str">
        <f>Admin2!B106</f>
        <v>Tor</v>
      </c>
      <c r="D20" s="345"/>
      <c r="E20" s="288"/>
      <c r="F20" s="288"/>
      <c r="G20" s="288"/>
      <c r="H20" s="288"/>
      <c r="I20" s="288"/>
      <c r="J20" s="260" t="str">
        <f t="shared" si="4"/>
        <v/>
      </c>
      <c r="K20" s="308"/>
      <c r="L20" s="290"/>
      <c r="M20" s="124">
        <f t="shared" si="0"/>
        <v>0</v>
      </c>
      <c r="N20" s="124">
        <f t="shared" si="1"/>
        <v>0</v>
      </c>
      <c r="O20" s="124">
        <f t="shared" si="2"/>
        <v>0</v>
      </c>
      <c r="P20" s="196">
        <f t="shared" si="5"/>
        <v>0</v>
      </c>
      <c r="Q20" s="197">
        <f>IF(I20&gt;0,IF(A20="A",Semester!$B$17,0),0)</f>
        <v>0</v>
      </c>
      <c r="R20" s="198">
        <f>IF(I20&gt;0,IF(A20="B",Semester!$C$17,0),0)</f>
        <v>0</v>
      </c>
      <c r="S20" s="198">
        <f>IF(I20&gt;0,IF(A20="C",Semester!$D$17,0),0)</f>
        <v>0</v>
      </c>
      <c r="T20" s="31" t="str">
        <f t="shared" si="3"/>
        <v/>
      </c>
      <c r="U20" t="str">
        <f>Admin2!C106</f>
        <v/>
      </c>
    </row>
    <row r="21" spans="1:21" x14ac:dyDescent="0.35">
      <c r="A21" s="18" t="str">
        <f>IF(IF(B21&gt;=Admin1!$B$4,IF(B21&lt;=Admin1!$C$4,"A",IF(B21&gt;=Admin1!$B$5,IF(B21&lt;=Admin1!$C$5,"B",IF(B21&gt;=Admin1!$B$6,IF(B21&lt;=Admin1!$C$6,"C","--"))))))=FALSE,"--",IF(B21&gt;=Admin1!$B$4,IF(B21&lt;=Admin1!$C$4,"A",IF(B21&gt;=Admin1!$B$5,IF(B21&lt;=Admin1!$C$5,"B",IF(B21&gt;=Admin1!$B$6,IF(B21&lt;=Admin1!$C$6,"C","--")))))))</f>
        <v>A</v>
      </c>
      <c r="B21" s="119">
        <f>Admin2!A107</f>
        <v>44302</v>
      </c>
      <c r="C21" s="119" t="str">
        <f>Admin2!B107</f>
        <v>Fre</v>
      </c>
      <c r="D21" s="345"/>
      <c r="E21" s="288"/>
      <c r="F21" s="288"/>
      <c r="G21" s="288"/>
      <c r="H21" s="288"/>
      <c r="I21" s="288"/>
      <c r="J21" s="260" t="str">
        <f t="shared" si="4"/>
        <v/>
      </c>
      <c r="K21" s="308"/>
      <c r="L21" s="290"/>
      <c r="M21" s="124">
        <f t="shared" si="0"/>
        <v>0</v>
      </c>
      <c r="N21" s="124">
        <f t="shared" si="1"/>
        <v>0</v>
      </c>
      <c r="O21" s="124">
        <f t="shared" si="2"/>
        <v>0</v>
      </c>
      <c r="P21" s="196">
        <f t="shared" si="5"/>
        <v>0</v>
      </c>
      <c r="Q21" s="197">
        <f>IF(I21&gt;0,IF(A21="A",Semester!$B$17,0),0)</f>
        <v>0</v>
      </c>
      <c r="R21" s="198">
        <f>IF(I21&gt;0,IF(A21="B",Semester!$C$17,0),0)</f>
        <v>0</v>
      </c>
      <c r="S21" s="198">
        <f>IF(I21&gt;0,IF(A21="C",Semester!$D$17,0),0)</f>
        <v>0</v>
      </c>
      <c r="T21" s="31" t="str">
        <f t="shared" si="3"/>
        <v/>
      </c>
      <c r="U21" t="str">
        <f>Admin2!C107</f>
        <v/>
      </c>
    </row>
    <row r="22" spans="1:21" x14ac:dyDescent="0.35">
      <c r="A22" s="18" t="str">
        <f>IF(IF(B22&gt;=Admin1!$B$4,IF(B22&lt;=Admin1!$C$4,"A",IF(B22&gt;=Admin1!$B$5,IF(B22&lt;=Admin1!$C$5,"B",IF(B22&gt;=Admin1!$B$6,IF(B22&lt;=Admin1!$C$6,"C","--"))))))=FALSE,"--",IF(B22&gt;=Admin1!$B$4,IF(B22&lt;=Admin1!$C$4,"A",IF(B22&gt;=Admin1!$B$5,IF(B22&lt;=Admin1!$C$5,"B",IF(B22&gt;=Admin1!$B$6,IF(B22&lt;=Admin1!$C$6,"C","--")))))))</f>
        <v>A</v>
      </c>
      <c r="B22" s="119">
        <f>Admin2!A108</f>
        <v>44303</v>
      </c>
      <c r="C22" s="119" t="str">
        <f>Admin2!B108</f>
        <v>Lör</v>
      </c>
      <c r="D22" s="345"/>
      <c r="E22" s="288"/>
      <c r="F22" s="288"/>
      <c r="G22" s="288"/>
      <c r="H22" s="288"/>
      <c r="I22" s="288"/>
      <c r="J22" s="260" t="str">
        <f t="shared" si="4"/>
        <v/>
      </c>
      <c r="K22" s="308"/>
      <c r="L22" s="290"/>
      <c r="M22" s="124">
        <f t="shared" si="0"/>
        <v>0</v>
      </c>
      <c r="N22" s="124">
        <f t="shared" si="1"/>
        <v>0</v>
      </c>
      <c r="O22" s="124">
        <f t="shared" si="2"/>
        <v>0</v>
      </c>
      <c r="P22" s="196">
        <f t="shared" si="5"/>
        <v>0</v>
      </c>
      <c r="Q22" s="197">
        <f>IF(I22&gt;0,IF(A22="A",Semester!$B$17,0),0)</f>
        <v>0</v>
      </c>
      <c r="R22" s="198">
        <f>IF(I22&gt;0,IF(A22="B",Semester!$C$17,0),0)</f>
        <v>0</v>
      </c>
      <c r="S22" s="198">
        <f>IF(I22&gt;0,IF(A22="C",Semester!$D$17,0),0)</f>
        <v>0</v>
      </c>
      <c r="T22" s="31" t="str">
        <f t="shared" si="3"/>
        <v/>
      </c>
      <c r="U22" t="str">
        <f>Admin2!C108</f>
        <v/>
      </c>
    </row>
    <row r="23" spans="1:21" x14ac:dyDescent="0.35">
      <c r="A23" s="18" t="str">
        <f>IF(IF(B23&gt;=Admin1!$B$4,IF(B23&lt;=Admin1!$C$4,"A",IF(B23&gt;=Admin1!$B$5,IF(B23&lt;=Admin1!$C$5,"B",IF(B23&gt;=Admin1!$B$6,IF(B23&lt;=Admin1!$C$6,"C","--"))))))=FALSE,"--",IF(B23&gt;=Admin1!$B$4,IF(B23&lt;=Admin1!$C$4,"A",IF(B23&gt;=Admin1!$B$5,IF(B23&lt;=Admin1!$C$5,"B",IF(B23&gt;=Admin1!$B$6,IF(B23&lt;=Admin1!$C$6,"C","--")))))))</f>
        <v>A</v>
      </c>
      <c r="B23" s="119">
        <f>Admin2!A109</f>
        <v>44304</v>
      </c>
      <c r="C23" s="119" t="str">
        <f>Admin2!B109</f>
        <v>Sön</v>
      </c>
      <c r="D23" s="345"/>
      <c r="E23" s="288"/>
      <c r="F23" s="288"/>
      <c r="G23" s="288"/>
      <c r="H23" s="288"/>
      <c r="I23" s="288"/>
      <c r="J23" s="260" t="str">
        <f t="shared" si="4"/>
        <v/>
      </c>
      <c r="K23" s="308"/>
      <c r="L23" s="290"/>
      <c r="M23" s="124">
        <f t="shared" si="0"/>
        <v>0</v>
      </c>
      <c r="N23" s="124">
        <f t="shared" si="1"/>
        <v>0</v>
      </c>
      <c r="O23" s="124">
        <f t="shared" si="2"/>
        <v>0</v>
      </c>
      <c r="P23" s="196">
        <f t="shared" si="5"/>
        <v>0</v>
      </c>
      <c r="Q23" s="197">
        <f>IF(I23&gt;0,IF(A23="A",Semester!$B$17,0),0)</f>
        <v>0</v>
      </c>
      <c r="R23" s="198">
        <f>IF(I23&gt;0,IF(A23="B",Semester!$C$17,0),0)</f>
        <v>0</v>
      </c>
      <c r="S23" s="198">
        <f>IF(I23&gt;0,IF(A23="C",Semester!$D$17,0),0)</f>
        <v>0</v>
      </c>
      <c r="T23" s="31" t="str">
        <f t="shared" si="3"/>
        <v/>
      </c>
      <c r="U23" t="str">
        <f>Admin2!C109</f>
        <v/>
      </c>
    </row>
    <row r="24" spans="1:21" x14ac:dyDescent="0.35">
      <c r="A24" s="18" t="str">
        <f>IF(IF(B24&gt;=Admin1!$B$4,IF(B24&lt;=Admin1!$C$4,"A",IF(B24&gt;=Admin1!$B$5,IF(B24&lt;=Admin1!$C$5,"B",IF(B24&gt;=Admin1!$B$6,IF(B24&lt;=Admin1!$C$6,"C","--"))))))=FALSE,"--",IF(B24&gt;=Admin1!$B$4,IF(B24&lt;=Admin1!$C$4,"A",IF(B24&gt;=Admin1!$B$5,IF(B24&lt;=Admin1!$C$5,"B",IF(B24&gt;=Admin1!$B$6,IF(B24&lt;=Admin1!$C$6,"C","--")))))))</f>
        <v>A</v>
      </c>
      <c r="B24" s="119">
        <f>Admin2!A110</f>
        <v>44305</v>
      </c>
      <c r="C24" s="119" t="str">
        <f>Admin2!B110</f>
        <v>Mån</v>
      </c>
      <c r="D24" s="345"/>
      <c r="E24" s="288"/>
      <c r="F24" s="288"/>
      <c r="G24" s="288"/>
      <c r="H24" s="288"/>
      <c r="I24" s="288"/>
      <c r="J24" s="260" t="str">
        <f t="shared" si="4"/>
        <v/>
      </c>
      <c r="K24" s="308"/>
      <c r="L24" s="290"/>
      <c r="M24" s="124">
        <f t="shared" si="0"/>
        <v>0</v>
      </c>
      <c r="N24" s="124">
        <f t="shared" si="1"/>
        <v>0</v>
      </c>
      <c r="O24" s="124">
        <f t="shared" si="2"/>
        <v>0</v>
      </c>
      <c r="P24" s="196">
        <f t="shared" si="5"/>
        <v>0</v>
      </c>
      <c r="Q24" s="197">
        <f>IF(I24&gt;0,IF(A24="A",Semester!$B$17,0),0)</f>
        <v>0</v>
      </c>
      <c r="R24" s="198">
        <f>IF(I24&gt;0,IF(A24="B",Semester!$C$17,0),0)</f>
        <v>0</v>
      </c>
      <c r="S24" s="198">
        <f>IF(I24&gt;0,IF(A24="C",Semester!$D$17,0),0)</f>
        <v>0</v>
      </c>
      <c r="T24" s="31" t="str">
        <f t="shared" si="3"/>
        <v/>
      </c>
      <c r="U24" t="str">
        <f>Admin2!C110</f>
        <v/>
      </c>
    </row>
    <row r="25" spans="1:21" x14ac:dyDescent="0.35">
      <c r="A25" s="18" t="str">
        <f>IF(IF(B25&gt;=Admin1!$B$4,IF(B25&lt;=Admin1!$C$4,"A",IF(B25&gt;=Admin1!$B$5,IF(B25&lt;=Admin1!$C$5,"B",IF(B25&gt;=Admin1!$B$6,IF(B25&lt;=Admin1!$C$6,"C","--"))))))=FALSE,"--",IF(B25&gt;=Admin1!$B$4,IF(B25&lt;=Admin1!$C$4,"A",IF(B25&gt;=Admin1!$B$5,IF(B25&lt;=Admin1!$C$5,"B",IF(B25&gt;=Admin1!$B$6,IF(B25&lt;=Admin1!$C$6,"C","--")))))))</f>
        <v>A</v>
      </c>
      <c r="B25" s="119">
        <f>Admin2!A111</f>
        <v>44306</v>
      </c>
      <c r="C25" s="119" t="str">
        <f>Admin2!B111</f>
        <v>Tis</v>
      </c>
      <c r="D25" s="345"/>
      <c r="E25" s="288"/>
      <c r="F25" s="288"/>
      <c r="G25" s="288"/>
      <c r="H25" s="288"/>
      <c r="I25" s="288"/>
      <c r="J25" s="260" t="str">
        <f t="shared" si="4"/>
        <v/>
      </c>
      <c r="K25" s="308"/>
      <c r="L25" s="290"/>
      <c r="M25" s="124">
        <f t="shared" si="0"/>
        <v>0</v>
      </c>
      <c r="N25" s="124">
        <f t="shared" si="1"/>
        <v>0</v>
      </c>
      <c r="O25" s="124">
        <f t="shared" si="2"/>
        <v>0</v>
      </c>
      <c r="P25" s="196">
        <f t="shared" si="5"/>
        <v>0</v>
      </c>
      <c r="Q25" s="197">
        <f>IF(I25&gt;0,IF(A25="A",Semester!$B$17,0),0)</f>
        <v>0</v>
      </c>
      <c r="R25" s="198">
        <f>IF(I25&gt;0,IF(A25="B",Semester!$C$17,0),0)</f>
        <v>0</v>
      </c>
      <c r="S25" s="198">
        <f>IF(I25&gt;0,IF(A25="C",Semester!$D$17,0),0)</f>
        <v>0</v>
      </c>
      <c r="T25" s="31" t="str">
        <f t="shared" si="3"/>
        <v/>
      </c>
      <c r="U25" t="str">
        <f>Admin2!C111</f>
        <v/>
      </c>
    </row>
    <row r="26" spans="1:21" x14ac:dyDescent="0.35">
      <c r="A26" s="18" t="str">
        <f>IF(IF(B26&gt;=Admin1!$B$4,IF(B26&lt;=Admin1!$C$4,"A",IF(B26&gt;=Admin1!$B$5,IF(B26&lt;=Admin1!$C$5,"B",IF(B26&gt;=Admin1!$B$6,IF(B26&lt;=Admin1!$C$6,"C","--"))))))=FALSE,"--",IF(B26&gt;=Admin1!$B$4,IF(B26&lt;=Admin1!$C$4,"A",IF(B26&gt;=Admin1!$B$5,IF(B26&lt;=Admin1!$C$5,"B",IF(B26&gt;=Admin1!$B$6,IF(B26&lt;=Admin1!$C$6,"C","--")))))))</f>
        <v>A</v>
      </c>
      <c r="B26" s="119">
        <f>Admin2!A112</f>
        <v>44307</v>
      </c>
      <c r="C26" s="119" t="str">
        <f>Admin2!B112</f>
        <v>Ons</v>
      </c>
      <c r="D26" s="345"/>
      <c r="E26" s="288"/>
      <c r="F26" s="288"/>
      <c r="G26" s="288"/>
      <c r="H26" s="288"/>
      <c r="I26" s="288"/>
      <c r="J26" s="260" t="str">
        <f t="shared" si="4"/>
        <v/>
      </c>
      <c r="K26" s="308"/>
      <c r="L26" s="290"/>
      <c r="M26" s="124">
        <f t="shared" si="0"/>
        <v>0</v>
      </c>
      <c r="N26" s="124">
        <f t="shared" si="1"/>
        <v>0</v>
      </c>
      <c r="O26" s="124">
        <f t="shared" si="2"/>
        <v>0</v>
      </c>
      <c r="P26" s="196">
        <f t="shared" si="5"/>
        <v>0</v>
      </c>
      <c r="Q26" s="197">
        <f>IF(I26&gt;0,IF(A26="A",Semester!$B$17,0),0)</f>
        <v>0</v>
      </c>
      <c r="R26" s="198">
        <f>IF(I26&gt;0,IF(A26="B",Semester!$C$17,0),0)</f>
        <v>0</v>
      </c>
      <c r="S26" s="198">
        <f>IF(I26&gt;0,IF(A26="C",Semester!$D$17,0),0)</f>
        <v>0</v>
      </c>
      <c r="T26" s="31" t="str">
        <f t="shared" si="3"/>
        <v/>
      </c>
      <c r="U26" t="str">
        <f>Admin2!C112</f>
        <v/>
      </c>
    </row>
    <row r="27" spans="1:21" x14ac:dyDescent="0.35">
      <c r="A27" s="18" t="str">
        <f>IF(IF(B27&gt;=Admin1!$B$4,IF(B27&lt;=Admin1!$C$4,"A",IF(B27&gt;=Admin1!$B$5,IF(B27&lt;=Admin1!$C$5,"B",IF(B27&gt;=Admin1!$B$6,IF(B27&lt;=Admin1!$C$6,"C","--"))))))=FALSE,"--",IF(B27&gt;=Admin1!$B$4,IF(B27&lt;=Admin1!$C$4,"A",IF(B27&gt;=Admin1!$B$5,IF(B27&lt;=Admin1!$C$5,"B",IF(B27&gt;=Admin1!$B$6,IF(B27&lt;=Admin1!$C$6,"C","--")))))))</f>
        <v>A</v>
      </c>
      <c r="B27" s="119">
        <f>Admin2!A113</f>
        <v>44308</v>
      </c>
      <c r="C27" s="119" t="str">
        <f>Admin2!B113</f>
        <v>Tor</v>
      </c>
      <c r="D27" s="345"/>
      <c r="E27" s="288"/>
      <c r="F27" s="288"/>
      <c r="G27" s="288"/>
      <c r="H27" s="288"/>
      <c r="I27" s="288"/>
      <c r="J27" s="260" t="str">
        <f t="shared" si="4"/>
        <v/>
      </c>
      <c r="K27" s="308"/>
      <c r="L27" s="290"/>
      <c r="M27" s="124">
        <f t="shared" si="0"/>
        <v>0</v>
      </c>
      <c r="N27" s="124">
        <f t="shared" si="1"/>
        <v>0</v>
      </c>
      <c r="O27" s="124">
        <f t="shared" si="2"/>
        <v>0</v>
      </c>
      <c r="P27" s="196">
        <f t="shared" si="5"/>
        <v>0</v>
      </c>
      <c r="Q27" s="197">
        <f>IF(I27&gt;0,IF(A27="A",Semester!$B$17,0),0)</f>
        <v>0</v>
      </c>
      <c r="R27" s="198">
        <f>IF(I27&gt;0,IF(A27="B",Semester!$C$17,0),0)</f>
        <v>0</v>
      </c>
      <c r="S27" s="198">
        <f>IF(I27&gt;0,IF(A27="C",Semester!$D$17,0),0)</f>
        <v>0</v>
      </c>
      <c r="T27" s="31" t="str">
        <f t="shared" si="3"/>
        <v/>
      </c>
      <c r="U27" t="str">
        <f>Admin2!C113</f>
        <v/>
      </c>
    </row>
    <row r="28" spans="1:21" x14ac:dyDescent="0.35">
      <c r="A28" s="18" t="str">
        <f>IF(IF(B28&gt;=Admin1!$B$4,IF(B28&lt;=Admin1!$C$4,"A",IF(B28&gt;=Admin1!$B$5,IF(B28&lt;=Admin1!$C$5,"B",IF(B28&gt;=Admin1!$B$6,IF(B28&lt;=Admin1!$C$6,"C","--"))))))=FALSE,"--",IF(B28&gt;=Admin1!$B$4,IF(B28&lt;=Admin1!$C$4,"A",IF(B28&gt;=Admin1!$B$5,IF(B28&lt;=Admin1!$C$5,"B",IF(B28&gt;=Admin1!$B$6,IF(B28&lt;=Admin1!$C$6,"C","--")))))))</f>
        <v>A</v>
      </c>
      <c r="B28" s="119">
        <f>Admin2!A114</f>
        <v>44309</v>
      </c>
      <c r="C28" s="119" t="str">
        <f>Admin2!B114</f>
        <v>Fre</v>
      </c>
      <c r="D28" s="345"/>
      <c r="E28" s="288"/>
      <c r="F28" s="288"/>
      <c r="G28" s="288"/>
      <c r="H28" s="288"/>
      <c r="I28" s="288"/>
      <c r="J28" s="260" t="str">
        <f t="shared" si="4"/>
        <v/>
      </c>
      <c r="K28" s="308"/>
      <c r="L28" s="290"/>
      <c r="M28" s="124">
        <f t="shared" si="0"/>
        <v>0</v>
      </c>
      <c r="N28" s="124">
        <f t="shared" si="1"/>
        <v>0</v>
      </c>
      <c r="O28" s="124">
        <f t="shared" si="2"/>
        <v>0</v>
      </c>
      <c r="P28" s="196">
        <f t="shared" si="5"/>
        <v>0</v>
      </c>
      <c r="Q28" s="197">
        <f>IF(I28&gt;0,IF(A28="A",Semester!$B$17,0),0)</f>
        <v>0</v>
      </c>
      <c r="R28" s="198">
        <f>IF(I28&gt;0,IF(A28="B",Semester!$C$17,0),0)</f>
        <v>0</v>
      </c>
      <c r="S28" s="198">
        <f>IF(I28&gt;0,IF(A28="C",Semester!$D$17,0),0)</f>
        <v>0</v>
      </c>
      <c r="T28" s="31" t="str">
        <f t="shared" si="3"/>
        <v/>
      </c>
      <c r="U28" t="str">
        <f>Admin2!C114</f>
        <v/>
      </c>
    </row>
    <row r="29" spans="1:21" x14ac:dyDescent="0.35">
      <c r="A29" s="18" t="str">
        <f>IF(IF(B29&gt;=Admin1!$B$4,IF(B29&lt;=Admin1!$C$4,"A",IF(B29&gt;=Admin1!$B$5,IF(B29&lt;=Admin1!$C$5,"B",IF(B29&gt;=Admin1!$B$6,IF(B29&lt;=Admin1!$C$6,"C","--"))))))=FALSE,"--",IF(B29&gt;=Admin1!$B$4,IF(B29&lt;=Admin1!$C$4,"A",IF(B29&gt;=Admin1!$B$5,IF(B29&lt;=Admin1!$C$5,"B",IF(B29&gt;=Admin1!$B$6,IF(B29&lt;=Admin1!$C$6,"C","--")))))))</f>
        <v>A</v>
      </c>
      <c r="B29" s="119">
        <f>Admin2!A115</f>
        <v>44310</v>
      </c>
      <c r="C29" s="119" t="str">
        <f>Admin2!B115</f>
        <v>Lör</v>
      </c>
      <c r="D29" s="345"/>
      <c r="E29" s="288"/>
      <c r="F29" s="288"/>
      <c r="G29" s="288"/>
      <c r="H29" s="288"/>
      <c r="I29" s="288"/>
      <c r="J29" s="260" t="str">
        <f t="shared" si="4"/>
        <v/>
      </c>
      <c r="K29" s="308"/>
      <c r="L29" s="290"/>
      <c r="M29" s="124">
        <f t="shared" si="0"/>
        <v>0</v>
      </c>
      <c r="N29" s="124">
        <f t="shared" si="1"/>
        <v>0</v>
      </c>
      <c r="O29" s="124">
        <f t="shared" si="2"/>
        <v>0</v>
      </c>
      <c r="P29" s="196">
        <f t="shared" si="5"/>
        <v>0</v>
      </c>
      <c r="Q29" s="197">
        <f>IF(I29&gt;0,IF(A29="A",Semester!$B$17,0),0)</f>
        <v>0</v>
      </c>
      <c r="R29" s="198">
        <f>IF(I29&gt;0,IF(A29="B",Semester!$C$17,0),0)</f>
        <v>0</v>
      </c>
      <c r="S29" s="198">
        <f>IF(I29&gt;0,IF(A29="C",Semester!$D$17,0),0)</f>
        <v>0</v>
      </c>
      <c r="T29" s="31" t="str">
        <f t="shared" si="3"/>
        <v/>
      </c>
      <c r="U29" t="str">
        <f>Admin2!C115</f>
        <v/>
      </c>
    </row>
    <row r="30" spans="1:21" x14ac:dyDescent="0.35">
      <c r="A30" s="18" t="str">
        <f>IF(IF(B30&gt;=Admin1!$B$4,IF(B30&lt;=Admin1!$C$4,"A",IF(B30&gt;=Admin1!$B$5,IF(B30&lt;=Admin1!$C$5,"B",IF(B30&gt;=Admin1!$B$6,IF(B30&lt;=Admin1!$C$6,"C","--"))))))=FALSE,"--",IF(B30&gt;=Admin1!$B$4,IF(B30&lt;=Admin1!$C$4,"A",IF(B30&gt;=Admin1!$B$5,IF(B30&lt;=Admin1!$C$5,"B",IF(B30&gt;=Admin1!$B$6,IF(B30&lt;=Admin1!$C$6,"C","--")))))))</f>
        <v>A</v>
      </c>
      <c r="B30" s="119">
        <f>Admin2!A116</f>
        <v>44311</v>
      </c>
      <c r="C30" s="119" t="str">
        <f>Admin2!B116</f>
        <v>Sön</v>
      </c>
      <c r="D30" s="345"/>
      <c r="E30" s="288"/>
      <c r="F30" s="288"/>
      <c r="G30" s="288"/>
      <c r="H30" s="288"/>
      <c r="I30" s="288"/>
      <c r="J30" s="260" t="str">
        <f t="shared" si="4"/>
        <v/>
      </c>
      <c r="K30" s="308"/>
      <c r="L30" s="290"/>
      <c r="M30" s="124">
        <f t="shared" si="0"/>
        <v>0</v>
      </c>
      <c r="N30" s="124">
        <f t="shared" si="1"/>
        <v>0</v>
      </c>
      <c r="O30" s="124">
        <f t="shared" si="2"/>
        <v>0</v>
      </c>
      <c r="P30" s="196">
        <f t="shared" si="5"/>
        <v>0</v>
      </c>
      <c r="Q30" s="197">
        <f>IF(I30&gt;0,IF(A30="A",Semester!$B$17,0),0)</f>
        <v>0</v>
      </c>
      <c r="R30" s="198">
        <f>IF(I30&gt;0,IF(A30="B",Semester!$C$17,0),0)</f>
        <v>0</v>
      </c>
      <c r="S30" s="198">
        <f>IF(I30&gt;0,IF(A30="C",Semester!$D$17,0),0)</f>
        <v>0</v>
      </c>
      <c r="T30" s="31" t="str">
        <f t="shared" si="3"/>
        <v/>
      </c>
      <c r="U30" t="str">
        <f>Admin2!C116</f>
        <v/>
      </c>
    </row>
    <row r="31" spans="1:21" x14ac:dyDescent="0.35">
      <c r="A31" s="18" t="str">
        <f>IF(IF(B31&gt;=Admin1!$B$4,IF(B31&lt;=Admin1!$C$4,"A",IF(B31&gt;=Admin1!$B$5,IF(B31&lt;=Admin1!$C$5,"B",IF(B31&gt;=Admin1!$B$6,IF(B31&lt;=Admin1!$C$6,"C","--"))))))=FALSE,"--",IF(B31&gt;=Admin1!$B$4,IF(B31&lt;=Admin1!$C$4,"A",IF(B31&gt;=Admin1!$B$5,IF(B31&lt;=Admin1!$C$5,"B",IF(B31&gt;=Admin1!$B$6,IF(B31&lt;=Admin1!$C$6,"C","--")))))))</f>
        <v>A</v>
      </c>
      <c r="B31" s="119">
        <f>Admin2!A117</f>
        <v>44312</v>
      </c>
      <c r="C31" s="119" t="str">
        <f>Admin2!B117</f>
        <v>Mån</v>
      </c>
      <c r="D31" s="345"/>
      <c r="E31" s="288"/>
      <c r="F31" s="288"/>
      <c r="G31" s="288"/>
      <c r="H31" s="288"/>
      <c r="I31" s="288"/>
      <c r="J31" s="260" t="str">
        <f t="shared" si="4"/>
        <v/>
      </c>
      <c r="K31" s="308"/>
      <c r="L31" s="290"/>
      <c r="M31" s="124">
        <f t="shared" si="0"/>
        <v>0</v>
      </c>
      <c r="N31" s="124">
        <f t="shared" si="1"/>
        <v>0</v>
      </c>
      <c r="O31" s="124">
        <f t="shared" si="2"/>
        <v>0</v>
      </c>
      <c r="P31" s="196">
        <f t="shared" si="5"/>
        <v>0</v>
      </c>
      <c r="Q31" s="197">
        <f>IF(I31&gt;0,IF(A31="A",Semester!$B$17,0),0)</f>
        <v>0</v>
      </c>
      <c r="R31" s="198">
        <f>IF(I31&gt;0,IF(A31="B",Semester!$C$17,0),0)</f>
        <v>0</v>
      </c>
      <c r="S31" s="198">
        <f>IF(I31&gt;0,IF(A31="C",Semester!$D$17,0),0)</f>
        <v>0</v>
      </c>
      <c r="T31" s="31" t="str">
        <f t="shared" si="3"/>
        <v/>
      </c>
      <c r="U31" t="str">
        <f>Admin2!C117</f>
        <v/>
      </c>
    </row>
    <row r="32" spans="1:21" x14ac:dyDescent="0.35">
      <c r="A32" s="18" t="str">
        <f>IF(IF(B32&gt;=Admin1!$B$4,IF(B32&lt;=Admin1!$C$4,"A",IF(B32&gt;=Admin1!$B$5,IF(B32&lt;=Admin1!$C$5,"B",IF(B32&gt;=Admin1!$B$6,IF(B32&lt;=Admin1!$C$6,"C","--"))))))=FALSE,"--",IF(B32&gt;=Admin1!$B$4,IF(B32&lt;=Admin1!$C$4,"A",IF(B32&gt;=Admin1!$B$5,IF(B32&lt;=Admin1!$C$5,"B",IF(B32&gt;=Admin1!$B$6,IF(B32&lt;=Admin1!$C$6,"C","--")))))))</f>
        <v>A</v>
      </c>
      <c r="B32" s="119">
        <f>Admin2!A118</f>
        <v>44313</v>
      </c>
      <c r="C32" s="119" t="str">
        <f>Admin2!B118</f>
        <v>Tis</v>
      </c>
      <c r="D32" s="345"/>
      <c r="E32" s="288"/>
      <c r="F32" s="288"/>
      <c r="G32" s="288"/>
      <c r="H32" s="288"/>
      <c r="I32" s="288"/>
      <c r="J32" s="260" t="str">
        <f t="shared" si="4"/>
        <v/>
      </c>
      <c r="K32" s="308"/>
      <c r="L32" s="290"/>
      <c r="M32" s="124">
        <f t="shared" si="0"/>
        <v>0</v>
      </c>
      <c r="N32" s="124">
        <f t="shared" si="1"/>
        <v>0</v>
      </c>
      <c r="O32" s="124">
        <f t="shared" si="2"/>
        <v>0</v>
      </c>
      <c r="P32" s="196">
        <f t="shared" si="5"/>
        <v>0</v>
      </c>
      <c r="Q32" s="197">
        <f>IF(I32&gt;0,IF(A32="A",Semester!$B$17,0),0)</f>
        <v>0</v>
      </c>
      <c r="R32" s="198">
        <f>IF(I32&gt;0,IF(A32="B",Semester!$C$17,0),0)</f>
        <v>0</v>
      </c>
      <c r="S32" s="198">
        <f>IF(I32&gt;0,IF(A32="C",Semester!$D$17,0),0)</f>
        <v>0</v>
      </c>
      <c r="T32" s="31" t="str">
        <f t="shared" si="3"/>
        <v/>
      </c>
      <c r="U32" t="str">
        <f>Admin2!C118</f>
        <v/>
      </c>
    </row>
    <row r="33" spans="1:23" x14ac:dyDescent="0.35">
      <c r="A33" s="18" t="str">
        <f>IF(IF(B33&gt;=Admin1!$B$4,IF(B33&lt;=Admin1!$C$4,"A",IF(B33&gt;=Admin1!$B$5,IF(B33&lt;=Admin1!$C$5,"B",IF(B33&gt;=Admin1!$B$6,IF(B33&lt;=Admin1!$C$6,"C","--"))))))=FALSE,"--",IF(B33&gt;=Admin1!$B$4,IF(B33&lt;=Admin1!$C$4,"A",IF(B33&gt;=Admin1!$B$5,IF(B33&lt;=Admin1!$C$5,"B",IF(B33&gt;=Admin1!$B$6,IF(B33&lt;=Admin1!$C$6,"C","--")))))))</f>
        <v>A</v>
      </c>
      <c r="B33" s="119">
        <f>Admin2!A119</f>
        <v>44314</v>
      </c>
      <c r="C33" s="119" t="str">
        <f>Admin2!B119</f>
        <v>Ons</v>
      </c>
      <c r="D33" s="345"/>
      <c r="E33" s="288"/>
      <c r="F33" s="288"/>
      <c r="G33" s="288"/>
      <c r="H33" s="288"/>
      <c r="I33" s="288"/>
      <c r="J33" s="260" t="str">
        <f t="shared" si="4"/>
        <v/>
      </c>
      <c r="K33" s="308"/>
      <c r="L33" s="290"/>
      <c r="M33" s="124">
        <f t="shared" si="0"/>
        <v>0</v>
      </c>
      <c r="N33" s="124">
        <f t="shared" si="1"/>
        <v>0</v>
      </c>
      <c r="O33" s="124">
        <f t="shared" si="2"/>
        <v>0</v>
      </c>
      <c r="P33" s="196">
        <f t="shared" si="5"/>
        <v>0</v>
      </c>
      <c r="Q33" s="197">
        <f>IF(I33&gt;0,IF(A33="A",Semester!$B$17,0),0)</f>
        <v>0</v>
      </c>
      <c r="R33" s="198">
        <f>IF(I33&gt;0,IF(A33="B",Semester!$C$17,0),0)</f>
        <v>0</v>
      </c>
      <c r="S33" s="198">
        <f>IF(I33&gt;0,IF(A33="C",Semester!$D$17,0),0)</f>
        <v>0</v>
      </c>
      <c r="T33" s="31" t="str">
        <f t="shared" si="3"/>
        <v/>
      </c>
      <c r="U33" t="str">
        <f>Admin2!C119</f>
        <v/>
      </c>
    </row>
    <row r="34" spans="1:23" x14ac:dyDescent="0.35">
      <c r="A34" s="18" t="str">
        <f>IF(IF(B34&gt;=Admin1!$B$4,IF(B34&lt;=Admin1!$C$4,"A",IF(B34&gt;=Admin1!$B$5,IF(B34&lt;=Admin1!$C$5,"B",IF(B34&gt;=Admin1!$B$6,IF(B34&lt;=Admin1!$C$6,"C","--"))))))=FALSE,"--",IF(B34&gt;=Admin1!$B$4,IF(B34&lt;=Admin1!$C$4,"A",IF(B34&gt;=Admin1!$B$5,IF(B34&lt;=Admin1!$C$5,"B",IF(B34&gt;=Admin1!$B$6,IF(B34&lt;=Admin1!$C$6,"C","--")))))))</f>
        <v>A</v>
      </c>
      <c r="B34" s="119">
        <f>Admin2!A120</f>
        <v>44315</v>
      </c>
      <c r="C34" s="119" t="str">
        <f>Admin2!B120</f>
        <v>Tor</v>
      </c>
      <c r="D34" s="345"/>
      <c r="E34" s="288"/>
      <c r="F34" s="288"/>
      <c r="G34" s="288"/>
      <c r="H34" s="288"/>
      <c r="I34" s="288"/>
      <c r="J34" s="260" t="str">
        <f t="shared" si="4"/>
        <v/>
      </c>
      <c r="K34" s="308"/>
      <c r="L34" s="290"/>
      <c r="M34" s="124">
        <f t="shared" si="0"/>
        <v>0</v>
      </c>
      <c r="N34" s="124">
        <f t="shared" si="1"/>
        <v>0</v>
      </c>
      <c r="O34" s="124">
        <f t="shared" si="2"/>
        <v>0</v>
      </c>
      <c r="P34" s="196">
        <f t="shared" si="5"/>
        <v>0</v>
      </c>
      <c r="Q34" s="197">
        <f>IF(I34&gt;0,IF(A34="A",Semester!$B$17,0),0)</f>
        <v>0</v>
      </c>
      <c r="R34" s="198">
        <f>IF(I34&gt;0,IF(A34="B",Semester!$C$17,0),0)</f>
        <v>0</v>
      </c>
      <c r="S34" s="198">
        <f>IF(I34&gt;0,IF(A34="C",Semester!$D$17,0),0)</f>
        <v>0</v>
      </c>
      <c r="T34" s="31" t="str">
        <f t="shared" si="3"/>
        <v/>
      </c>
      <c r="U34" t="str">
        <f>Admin2!C120</f>
        <v/>
      </c>
    </row>
    <row r="35" spans="1:23" x14ac:dyDescent="0.35">
      <c r="A35" s="18" t="str">
        <f>IF(IF(B35&gt;=Admin1!$B$4,IF(B35&lt;=Admin1!$C$4,"A",IF(B35&gt;=Admin1!$B$5,IF(B35&lt;=Admin1!$C$5,"B",IF(B35&gt;=Admin1!$B$6,IF(B35&lt;=Admin1!$C$6,"C","--"))))))=FALSE,"--",IF(B35&gt;=Admin1!$B$4,IF(B35&lt;=Admin1!$C$4,"A",IF(B35&gt;=Admin1!$B$5,IF(B35&lt;=Admin1!$C$5,"B",IF(B35&gt;=Admin1!$B$6,IF(B35&lt;=Admin1!$C$6,"C","--")))))))</f>
        <v>A</v>
      </c>
      <c r="B35" s="119">
        <f>Admin2!A121</f>
        <v>44316</v>
      </c>
      <c r="C35" s="119" t="str">
        <f>Admin2!B121</f>
        <v>Fre</v>
      </c>
      <c r="D35" s="345"/>
      <c r="E35" s="288"/>
      <c r="F35" s="288"/>
      <c r="G35" s="288"/>
      <c r="H35" s="288"/>
      <c r="I35" s="288"/>
      <c r="J35" s="260" t="str">
        <f t="shared" si="4"/>
        <v/>
      </c>
      <c r="K35" s="308"/>
      <c r="L35" s="290"/>
      <c r="M35" s="124">
        <f t="shared" si="0"/>
        <v>0</v>
      </c>
      <c r="N35" s="124">
        <f t="shared" si="1"/>
        <v>0</v>
      </c>
      <c r="O35" s="124">
        <f t="shared" si="2"/>
        <v>0</v>
      </c>
      <c r="P35" s="196">
        <f t="shared" si="5"/>
        <v>0</v>
      </c>
      <c r="Q35" s="197">
        <f>IF(I35&gt;0,IF(A35="A",Semester!$B$17,0),0)</f>
        <v>0</v>
      </c>
      <c r="R35" s="198">
        <f>IF(I35&gt;0,IF(A35="B",Semester!$C$17,0),0)</f>
        <v>0</v>
      </c>
      <c r="S35" s="198">
        <f>IF(I35&gt;0,IF(A35="C",Semester!$D$17,0),0)</f>
        <v>0</v>
      </c>
      <c r="T35" s="31" t="str">
        <f t="shared" si="3"/>
        <v/>
      </c>
      <c r="U35" t="str">
        <f>Admin2!C121</f>
        <v>Valborgsmässoafton</v>
      </c>
    </row>
    <row r="36" spans="1:23" ht="15" thickBot="1" x14ac:dyDescent="0.4">
      <c r="A36" s="120" t="str">
        <f>IF(IF(B36&gt;=Admin1!$B$4,IF(B36&lt;=Admin1!$C$4,"A",IF(B36&gt;=Admin1!$B$5,IF(B36&lt;=Admin1!$C$5,"B",IF(B36&gt;=Admin1!$B$6,IF(B36&lt;=Admin1!$C$6,"C","--"))))))=FALSE,"--",IF(B36&gt;=Admin1!$B$4,IF(B36&lt;=Admin1!$C$4,"A",IF(B36&gt;=Admin1!$B$5,IF(B36&lt;=Admin1!$C$5,"B",IF(B36&gt;=Admin1!$B$6,IF(B36&lt;=Admin1!$C$6,"C","--")))))))</f>
        <v>--</v>
      </c>
      <c r="B36" s="121"/>
      <c r="C36" s="121"/>
      <c r="D36" s="260"/>
      <c r="E36" s="261"/>
      <c r="F36" s="261"/>
      <c r="G36" s="261"/>
      <c r="H36" s="261"/>
      <c r="I36" s="261"/>
      <c r="J36" s="261" t="str">
        <f t="shared" si="4"/>
        <v/>
      </c>
      <c r="K36" s="310"/>
      <c r="L36" s="225"/>
      <c r="M36" s="124">
        <f t="shared" si="0"/>
        <v>0</v>
      </c>
      <c r="N36" s="124">
        <f t="shared" si="1"/>
        <v>0</v>
      </c>
      <c r="O36" s="124">
        <f t="shared" si="2"/>
        <v>0</v>
      </c>
      <c r="P36" s="199">
        <f t="shared" si="5"/>
        <v>0</v>
      </c>
      <c r="Q36" s="200">
        <f>IF(I36&gt;0,IF(A36="A",Semester!$B$17,0),0)</f>
        <v>0</v>
      </c>
      <c r="R36" s="201">
        <f>IF(I36&gt;0,IF(A36="B",Semester!$C$17,0),0)</f>
        <v>0</v>
      </c>
      <c r="S36" s="201">
        <f>IF(I36&gt;0,IF(A36="C",Semester!$D$17,0),0)</f>
        <v>0</v>
      </c>
      <c r="T36" s="31" t="str">
        <f t="shared" si="3"/>
        <v/>
      </c>
    </row>
    <row r="37" spans="1:23" ht="15" thickBot="1" x14ac:dyDescent="0.4">
      <c r="A37" s="444" t="s">
        <v>258</v>
      </c>
      <c r="B37" s="445"/>
      <c r="C37" s="446"/>
      <c r="D37" s="210">
        <f>COUNT(D6:D36)</f>
        <v>0</v>
      </c>
      <c r="E37" s="130">
        <f t="shared" ref="E37" si="6">COUNT(E6:E36)</f>
        <v>0</v>
      </c>
      <c r="F37" s="130">
        <f>SUM(M6:M36)</f>
        <v>0</v>
      </c>
      <c r="G37" s="130">
        <f>SUM(N6:N36)</f>
        <v>0</v>
      </c>
      <c r="H37" s="130">
        <f>SUM(O6:O36)</f>
        <v>0</v>
      </c>
      <c r="I37" s="130">
        <f>COUNT(I6:I36)</f>
        <v>0</v>
      </c>
      <c r="J37" s="202">
        <f>(D37-E37-F37-G37-H37-IF(E38+F38+G38+H38=0,D37,I37))*-1</f>
        <v>0</v>
      </c>
      <c r="K37" s="212" t="s">
        <v>149</v>
      </c>
      <c r="L37" s="211">
        <f>SUM(L6:L36)</f>
        <v>0</v>
      </c>
      <c r="P37" s="203">
        <f>SUM(P6:P36)</f>
        <v>0</v>
      </c>
      <c r="Q37" s="204">
        <f>SUM(Q6:Q36)</f>
        <v>0</v>
      </c>
      <c r="R37" s="205">
        <f t="shared" ref="R37:S37" si="7">SUM(R6:R36)</f>
        <v>0</v>
      </c>
      <c r="S37" s="206">
        <f t="shared" si="7"/>
        <v>0</v>
      </c>
      <c r="T37" s="256"/>
      <c r="U37" s="257"/>
    </row>
    <row r="38" spans="1:23" ht="15" thickBot="1" x14ac:dyDescent="0.4">
      <c r="A38" s="444" t="s">
        <v>259</v>
      </c>
      <c r="B38" s="445"/>
      <c r="C38" s="446"/>
      <c r="D38" s="258">
        <f t="shared" ref="D38:J38" si="8">SUM(D6:D36)</f>
        <v>0</v>
      </c>
      <c r="E38" s="259">
        <f t="shared" si="8"/>
        <v>0</v>
      </c>
      <c r="F38" s="259">
        <f t="shared" si="8"/>
        <v>0</v>
      </c>
      <c r="G38" s="259">
        <f t="shared" si="8"/>
        <v>0</v>
      </c>
      <c r="H38" s="259">
        <f t="shared" si="8"/>
        <v>0</v>
      </c>
      <c r="I38" s="259">
        <f t="shared" si="8"/>
        <v>0</v>
      </c>
      <c r="J38" s="259">
        <f t="shared" si="8"/>
        <v>0</v>
      </c>
      <c r="K38" s="438"/>
      <c r="L38" s="439"/>
      <c r="M38" s="439"/>
      <c r="N38" s="439"/>
      <c r="O38" s="439"/>
      <c r="P38" s="440"/>
    </row>
    <row r="39" spans="1:23" ht="15" customHeight="1" thickBot="1" x14ac:dyDescent="0.4">
      <c r="A39" s="296"/>
      <c r="B39" s="255"/>
      <c r="C39" s="255"/>
      <c r="D39" s="266"/>
      <c r="E39" s="266"/>
      <c r="F39" s="266"/>
      <c r="G39" s="266"/>
      <c r="H39" s="266"/>
      <c r="I39" s="266"/>
      <c r="J39" s="265"/>
      <c r="K39" s="438"/>
      <c r="L39" s="439"/>
      <c r="M39" s="439"/>
      <c r="N39" s="439"/>
      <c r="O39" s="439"/>
      <c r="P39" s="440"/>
      <c r="V39" s="316" t="s">
        <v>260</v>
      </c>
      <c r="W39" s="257"/>
    </row>
    <row r="40" spans="1:23" ht="15" thickBot="1" x14ac:dyDescent="0.4">
      <c r="A40" s="447" t="s">
        <v>261</v>
      </c>
      <c r="B40" s="448"/>
      <c r="C40" s="448"/>
      <c r="D40" s="449"/>
      <c r="E40" s="262" t="s">
        <v>262</v>
      </c>
      <c r="F40" s="262" t="s">
        <v>233</v>
      </c>
      <c r="G40" s="263" t="s">
        <v>56</v>
      </c>
      <c r="H40" s="281" t="s">
        <v>263</v>
      </c>
      <c r="I40" s="282" t="s">
        <v>264</v>
      </c>
      <c r="J40" s="264"/>
      <c r="K40" s="438"/>
      <c r="L40" s="439"/>
      <c r="M40" s="439"/>
      <c r="N40" s="439"/>
      <c r="O40" s="439"/>
      <c r="P40" s="440"/>
      <c r="V40" s="107" t="s">
        <v>262</v>
      </c>
      <c r="W40" s="107" t="s">
        <v>265</v>
      </c>
    </row>
    <row r="41" spans="1:23" x14ac:dyDescent="0.35">
      <c r="A41" s="69"/>
      <c r="B41"/>
      <c r="D41" s="269" t="s">
        <v>266</v>
      </c>
      <c r="E41" s="267">
        <f>Admin1!C13</f>
        <v>20.55</v>
      </c>
      <c r="F41" s="269">
        <f>D37</f>
        <v>0</v>
      </c>
      <c r="G41" s="276">
        <f>SUM(E37:I37)</f>
        <v>0</v>
      </c>
      <c r="H41" s="283">
        <f>Mar!I41</f>
        <v>0</v>
      </c>
      <c r="I41" s="284">
        <f>G41-F41+H41</f>
        <v>0</v>
      </c>
      <c r="J41" s="292" t="s">
        <v>267</v>
      </c>
      <c r="K41" s="438"/>
      <c r="L41" s="439"/>
      <c r="M41" s="439"/>
      <c r="N41" s="439"/>
      <c r="O41" s="439"/>
      <c r="P41" s="440"/>
      <c r="V41" s="107" t="s">
        <v>233</v>
      </c>
      <c r="W41" s="107" t="s">
        <v>268</v>
      </c>
    </row>
    <row r="42" spans="1:23" ht="15" thickBot="1" x14ac:dyDescent="0.4">
      <c r="A42" s="69"/>
      <c r="B42"/>
      <c r="C42" s="126"/>
      <c r="D42" s="271" t="s">
        <v>269</v>
      </c>
      <c r="E42" s="268">
        <f>Admin1!D13</f>
        <v>164.4</v>
      </c>
      <c r="F42" s="268">
        <f>D38</f>
        <v>0</v>
      </c>
      <c r="G42" s="277">
        <f>SUM(E38:I38)</f>
        <v>0</v>
      </c>
      <c r="H42" s="285">
        <f>Mar!I42</f>
        <v>0</v>
      </c>
      <c r="I42" s="286">
        <f>G42-F42+H42</f>
        <v>0</v>
      </c>
      <c r="J42" s="292" t="s">
        <v>267</v>
      </c>
      <c r="K42" s="450" t="s">
        <v>270</v>
      </c>
      <c r="L42" s="451"/>
      <c r="M42" s="451"/>
      <c r="N42" s="451"/>
      <c r="O42" s="451"/>
      <c r="P42" s="452"/>
      <c r="Q42" s="8"/>
      <c r="R42" s="8"/>
      <c r="S42" s="8"/>
      <c r="V42" s="107" t="s">
        <v>56</v>
      </c>
      <c r="W42" s="107" t="s">
        <v>271</v>
      </c>
    </row>
    <row r="43" spans="1:23" ht="15" customHeight="1" thickBot="1" x14ac:dyDescent="0.4">
      <c r="A43" s="297"/>
      <c r="B43" s="270"/>
      <c r="C43" s="270"/>
      <c r="D43" s="272"/>
      <c r="E43" s="273"/>
      <c r="F43" s="274"/>
      <c r="G43" s="274"/>
      <c r="H43" s="274"/>
      <c r="I43" s="274"/>
      <c r="J43" s="293"/>
      <c r="K43" s="438"/>
      <c r="L43" s="439"/>
      <c r="M43" s="439"/>
      <c r="N43" s="439"/>
      <c r="O43" s="439"/>
      <c r="P43" s="440"/>
      <c r="V43" s="107" t="s">
        <v>263</v>
      </c>
      <c r="W43" s="107" t="s">
        <v>272</v>
      </c>
    </row>
    <row r="44" spans="1:23" ht="15" thickBot="1" x14ac:dyDescent="0.4">
      <c r="A44" s="453" t="s">
        <v>273</v>
      </c>
      <c r="B44" s="454"/>
      <c r="C44" s="454"/>
      <c r="D44" s="455"/>
      <c r="E44" s="262" t="s">
        <v>274</v>
      </c>
      <c r="F44" s="262" t="s">
        <v>275</v>
      </c>
      <c r="G44" s="456" t="s">
        <v>276</v>
      </c>
      <c r="H44" s="457"/>
      <c r="I44" s="262" t="s">
        <v>277</v>
      </c>
      <c r="J44" s="294"/>
      <c r="K44" s="438"/>
      <c r="L44" s="439"/>
      <c r="M44" s="439"/>
      <c r="N44" s="439"/>
      <c r="O44" s="439"/>
      <c r="P44" s="440"/>
      <c r="V44" s="107"/>
      <c r="W44" s="107" t="s">
        <v>278</v>
      </c>
    </row>
    <row r="45" spans="1:23" ht="15" thickBot="1" x14ac:dyDescent="0.4">
      <c r="A45" s="69"/>
      <c r="B45"/>
      <c r="C45" s="280"/>
      <c r="D45" s="279" t="s">
        <v>56</v>
      </c>
      <c r="E45" s="275">
        <f>Semester!J16</f>
        <v>0</v>
      </c>
      <c r="F45" s="278">
        <f>Semester!C10</f>
        <v>0</v>
      </c>
      <c r="G45" s="458">
        <f>SUM(Semester!E21:E24)</f>
        <v>0</v>
      </c>
      <c r="H45" s="459"/>
      <c r="I45" s="278">
        <f>E45+F45-G45</f>
        <v>0</v>
      </c>
      <c r="J45" s="295"/>
      <c r="K45" s="441"/>
      <c r="L45" s="442"/>
      <c r="M45" s="442"/>
      <c r="N45" s="442"/>
      <c r="O45" s="442"/>
      <c r="P45" s="443"/>
      <c r="V45" s="107" t="s">
        <v>264</v>
      </c>
      <c r="W45" s="107" t="s">
        <v>279</v>
      </c>
    </row>
    <row r="46" spans="1:23" ht="15" thickBot="1" x14ac:dyDescent="0.4">
      <c r="A46" s="428" t="s">
        <v>280</v>
      </c>
      <c r="B46" s="429"/>
      <c r="C46" s="429"/>
      <c r="D46" s="429"/>
      <c r="E46" s="429"/>
      <c r="F46" s="429"/>
      <c r="G46" s="429"/>
      <c r="H46" s="429"/>
      <c r="I46" s="429"/>
      <c r="J46" s="430"/>
      <c r="K46" s="410" t="s">
        <v>281</v>
      </c>
      <c r="L46" s="411"/>
      <c r="M46" s="411"/>
      <c r="N46" s="411"/>
      <c r="O46" s="411"/>
      <c r="P46" s="412"/>
      <c r="V46" s="73" t="s">
        <v>282</v>
      </c>
    </row>
    <row r="47" spans="1:23" x14ac:dyDescent="0.35">
      <c r="A47" s="423" t="s">
        <v>283</v>
      </c>
      <c r="B47" s="466"/>
      <c r="C47" s="467"/>
      <c r="D47" s="467"/>
      <c r="E47" s="467"/>
      <c r="F47" s="467"/>
      <c r="G47" s="467"/>
      <c r="H47" s="467"/>
      <c r="I47" s="468"/>
      <c r="J47" s="300"/>
      <c r="K47" s="460"/>
      <c r="L47" s="461"/>
      <c r="M47" s="461"/>
      <c r="N47" s="461"/>
      <c r="O47" s="461"/>
      <c r="P47" s="462"/>
      <c r="V47" s="107" t="s">
        <v>284</v>
      </c>
      <c r="W47" s="107"/>
    </row>
    <row r="48" spans="1:23" x14ac:dyDescent="0.35">
      <c r="A48" s="424"/>
      <c r="B48" s="469"/>
      <c r="C48" s="470"/>
      <c r="D48" s="470"/>
      <c r="E48" s="470"/>
      <c r="F48" s="470"/>
      <c r="G48" s="470"/>
      <c r="H48" s="470"/>
      <c r="I48" s="471"/>
      <c r="J48" s="301"/>
      <c r="K48" s="463"/>
      <c r="L48" s="464"/>
      <c r="M48" s="464"/>
      <c r="N48" s="464"/>
      <c r="O48" s="464"/>
      <c r="P48" s="465"/>
      <c r="V48" s="107" t="s">
        <v>285</v>
      </c>
      <c r="W48" s="107"/>
    </row>
    <row r="49" spans="1:23" x14ac:dyDescent="0.35">
      <c r="A49" s="424"/>
      <c r="B49" s="469"/>
      <c r="C49" s="470"/>
      <c r="D49" s="470"/>
      <c r="E49" s="470"/>
      <c r="F49" s="470"/>
      <c r="G49" s="470"/>
      <c r="H49" s="470"/>
      <c r="I49" s="471"/>
      <c r="J49" s="301"/>
      <c r="K49" s="463"/>
      <c r="L49" s="464"/>
      <c r="M49" s="464"/>
      <c r="N49" s="464"/>
      <c r="O49" s="464"/>
      <c r="P49" s="465"/>
      <c r="V49" s="107" t="s">
        <v>286</v>
      </c>
      <c r="W49" s="107" t="s">
        <v>287</v>
      </c>
    </row>
    <row r="50" spans="1:23" x14ac:dyDescent="0.35">
      <c r="A50" s="419" t="s">
        <v>5</v>
      </c>
      <c r="B50" s="419"/>
      <c r="C50" s="419"/>
      <c r="D50" s="419"/>
      <c r="E50" s="419"/>
      <c r="F50" s="419"/>
      <c r="G50" s="419"/>
      <c r="H50" s="419"/>
      <c r="I50" s="419"/>
      <c r="J50" s="419"/>
      <c r="K50" s="419"/>
      <c r="L50" s="419"/>
      <c r="M50" s="419"/>
      <c r="N50" s="419"/>
      <c r="O50" s="419"/>
      <c r="P50" s="419"/>
    </row>
  </sheetData>
  <sheetProtection algorithmName="SHA-512" hashValue="ZVsiLgp2/FRKOddltu+MLAJausZrytyb20QfcBSh1X/M9c/daI00BNtuQoYXwAXcNFjcV4mMcPl/awQTqS6sHw==" saltValue="qeVTn2KNZcvGFL4GE0XopA==" spinCount="100000" sheet="1" selectLockedCells="1"/>
  <mergeCells count="24">
    <mergeCell ref="K43:P45"/>
    <mergeCell ref="A37:C37"/>
    <mergeCell ref="A38:C38"/>
    <mergeCell ref="K38:P41"/>
    <mergeCell ref="A40:D40"/>
    <mergeCell ref="K42:P42"/>
    <mergeCell ref="A44:D44"/>
    <mergeCell ref="G44:H44"/>
    <mergeCell ref="G45:H45"/>
    <mergeCell ref="V1:Y1"/>
    <mergeCell ref="J2:K2"/>
    <mergeCell ref="B4:L4"/>
    <mergeCell ref="Q4:S4"/>
    <mergeCell ref="W5:AE5"/>
    <mergeCell ref="K46:P46"/>
    <mergeCell ref="K48:P48"/>
    <mergeCell ref="B49:I49"/>
    <mergeCell ref="K49:P49"/>
    <mergeCell ref="A50:P50"/>
    <mergeCell ref="K47:P47"/>
    <mergeCell ref="A47:A49"/>
    <mergeCell ref="B47:I47"/>
    <mergeCell ref="B48:I48"/>
    <mergeCell ref="A46:J46"/>
  </mergeCells>
  <hyperlinks>
    <hyperlink ref="V1:Y1" location="Uppstart!D14" display="Till uppstartsfliken" xr:uid="{8BDD25CE-F93E-453D-8A3A-5820E5B2DE57}"/>
    <hyperlink ref="L5" location="Hjälptexter!A4" display="Räkn" xr:uid="{450BDE73-9997-414F-8A0B-C20038553F16}"/>
    <hyperlink ref="L1" r:id="rId1" xr:uid="{5D9348E0-5E01-4A2A-A5F4-CEB9C33588A3}"/>
  </hyperlinks>
  <pageMargins left="0.51181102362204722" right="0.31496062992125984" top="0.43307086614173229" bottom="0.43307086614173229" header="0.31496062992125984" footer="0.31496062992125984"/>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50"/>
  <sheetViews>
    <sheetView showGridLines="0" zoomScaleNormal="100" workbookViewId="0">
      <pane xSplit="3" ySplit="5" topLeftCell="D6" activePane="bottomRight" state="frozen"/>
      <selection activeCell="L5" sqref="L5"/>
      <selection pane="topRight" activeCell="L5" sqref="L5"/>
      <selection pane="bottomLeft" activeCell="L5" sqref="L5"/>
      <selection pane="bottomRight" activeCell="D6" sqref="D6"/>
    </sheetView>
  </sheetViews>
  <sheetFormatPr defaultRowHeight="14.5" x14ac:dyDescent="0.35"/>
  <cols>
    <col min="1" max="1" width="3.7265625" style="31" customWidth="1"/>
    <col min="2" max="2" width="4.81640625" style="31" customWidth="1"/>
    <col min="3" max="3" width="6.1796875" customWidth="1"/>
    <col min="4" max="5" width="5.7265625" style="31" customWidth="1"/>
    <col min="6" max="8" width="5.1796875" style="31" customWidth="1"/>
    <col min="9" max="9" width="5.7265625" style="31" customWidth="1"/>
    <col min="10" max="10" width="5.26953125" style="31" customWidth="1"/>
    <col min="11" max="11" width="29.26953125" customWidth="1"/>
    <col min="12" max="12" width="6.7265625" customWidth="1"/>
    <col min="13" max="13" width="3.54296875" style="124" hidden="1" customWidth="1"/>
    <col min="14" max="15" width="3.54296875" hidden="1" customWidth="1"/>
    <col min="16" max="16" width="4.7265625" customWidth="1"/>
    <col min="17" max="19" width="4.453125" hidden="1" customWidth="1"/>
    <col min="20" max="20" width="10.7265625" hidden="1" customWidth="1"/>
    <col min="21" max="21" width="12.1796875" customWidth="1"/>
    <col min="22" max="22" width="6.1796875" customWidth="1"/>
  </cols>
  <sheetData>
    <row r="1" spans="1:31" ht="31.5" customHeight="1" x14ac:dyDescent="0.5">
      <c r="A1" s="207"/>
      <c r="B1" s="123"/>
      <c r="C1" s="64"/>
      <c r="D1" s="123"/>
      <c r="E1" s="123"/>
      <c r="F1" s="123"/>
      <c r="G1" s="123"/>
      <c r="H1" s="123"/>
      <c r="I1" s="191" t="str">
        <f>"Schema för maj" &amp; RIGHT(Uppstart!K1,5)</f>
        <v>Schema för maj 2021</v>
      </c>
      <c r="J1" s="123"/>
      <c r="K1" s="64"/>
      <c r="L1" s="328" t="s">
        <v>40</v>
      </c>
      <c r="P1" s="192"/>
      <c r="V1" s="431" t="s">
        <v>223</v>
      </c>
      <c r="W1" s="431"/>
      <c r="X1" s="431"/>
      <c r="Y1" s="431"/>
    </row>
    <row r="2" spans="1:31" ht="15.75" customHeight="1" x14ac:dyDescent="0.35">
      <c r="A2" s="208"/>
      <c r="I2" s="40" t="s">
        <v>36</v>
      </c>
      <c r="J2" s="432" t="str">
        <f>IF(Uppstart!C5="Skriv ditt namn här","Skriv ditt namn på fliken Uppstart",Uppstart!C5)</f>
        <v>Skriv ditt namn på fliken Uppstart</v>
      </c>
      <c r="K2" s="432"/>
      <c r="P2" s="126"/>
      <c r="V2" t="s">
        <v>225</v>
      </c>
    </row>
    <row r="3" spans="1:31" x14ac:dyDescent="0.35">
      <c r="A3" s="161"/>
      <c r="J3" s="125" t="str">
        <f>IF(Uppstart!C6="Skriv arbetsgivarens namn här","Skriv arbetsgivarens namn på fliken Uppstart",Uppstart!C6)</f>
        <v>Skriv arbetsgivarens namn på fliken Uppstart</v>
      </c>
      <c r="P3" s="126"/>
      <c r="V3" t="s">
        <v>227</v>
      </c>
      <c r="W3" t="s">
        <v>228</v>
      </c>
    </row>
    <row r="4" spans="1:31" x14ac:dyDescent="0.35">
      <c r="A4" s="209"/>
      <c r="B4" s="433" t="s">
        <v>229</v>
      </c>
      <c r="C4" s="433"/>
      <c r="D4" s="433"/>
      <c r="E4" s="433"/>
      <c r="F4" s="433"/>
      <c r="G4" s="433"/>
      <c r="H4" s="433"/>
      <c r="I4" s="433"/>
      <c r="J4" s="433"/>
      <c r="K4" s="433"/>
      <c r="L4" s="433"/>
      <c r="P4" s="287"/>
      <c r="Q4" s="434" t="s">
        <v>230</v>
      </c>
      <c r="R4" s="435"/>
      <c r="S4" s="435"/>
      <c r="V4" t="s">
        <v>231</v>
      </c>
      <c r="W4" t="s">
        <v>232</v>
      </c>
    </row>
    <row r="5" spans="1:31" s="31" customFormat="1" ht="35.5" x14ac:dyDescent="0.35">
      <c r="A5" s="127" t="s">
        <v>137</v>
      </c>
      <c r="B5" s="127" t="s">
        <v>180</v>
      </c>
      <c r="C5" s="127" t="s">
        <v>181</v>
      </c>
      <c r="D5" s="127" t="s">
        <v>233</v>
      </c>
      <c r="E5" s="127" t="s">
        <v>59</v>
      </c>
      <c r="F5" s="127" t="s">
        <v>60</v>
      </c>
      <c r="G5" s="127" t="s">
        <v>61</v>
      </c>
      <c r="H5" s="127" t="s">
        <v>62</v>
      </c>
      <c r="I5" s="193" t="s">
        <v>234</v>
      </c>
      <c r="J5" s="127" t="s">
        <v>235</v>
      </c>
      <c r="K5" s="18" t="s">
        <v>236</v>
      </c>
      <c r="L5" s="140" t="s">
        <v>237</v>
      </c>
      <c r="M5" s="128" t="s">
        <v>238</v>
      </c>
      <c r="N5" s="40" t="s">
        <v>239</v>
      </c>
      <c r="O5" s="40" t="s">
        <v>240</v>
      </c>
      <c r="P5" s="193" t="s">
        <v>241</v>
      </c>
      <c r="Q5" s="194" t="s">
        <v>97</v>
      </c>
      <c r="R5" s="195" t="s">
        <v>98</v>
      </c>
      <c r="S5" s="195" t="s">
        <v>99</v>
      </c>
      <c r="U5" s="129"/>
      <c r="V5" s="155" t="s">
        <v>242</v>
      </c>
      <c r="W5" s="436" t="s">
        <v>243</v>
      </c>
      <c r="X5" s="437"/>
      <c r="Y5" s="437"/>
      <c r="Z5" s="437"/>
      <c r="AA5" s="437"/>
      <c r="AB5" s="437"/>
      <c r="AC5" s="437"/>
      <c r="AD5" s="437"/>
      <c r="AE5" s="437"/>
    </row>
    <row r="6" spans="1:31" x14ac:dyDescent="0.35">
      <c r="A6" s="18" t="str">
        <f>IF(IF(B6&gt;=Admin1!$B$4,IF(B6&lt;=Admin1!$C$4,"A",IF(B6&gt;=Admin1!$B$5,IF(B6&lt;=Admin1!$C$5,"B",IF(B6&gt;=Admin1!$B$6,IF(B6&lt;=Admin1!$C$6,"C","--"))))))=FALSE,"--",IF(B6&gt;=Admin1!$B$4,IF(B6&lt;=Admin1!$C$4,"A",IF(B6&gt;=Admin1!$B$5,IF(B6&lt;=Admin1!$C$5,"B",IF(B6&gt;=Admin1!$B$6,IF(B6&lt;=Admin1!$C$6,"C","--")))))))</f>
        <v>A</v>
      </c>
      <c r="B6" s="119">
        <f>Admin2!A122</f>
        <v>44317</v>
      </c>
      <c r="C6" s="119" t="str">
        <f>Admin2!B122</f>
        <v>Lör</v>
      </c>
      <c r="D6" s="345"/>
      <c r="E6" s="288"/>
      <c r="F6" s="288"/>
      <c r="G6" s="288"/>
      <c r="H6" s="288"/>
      <c r="I6" s="288"/>
      <c r="J6" s="260" t="str">
        <f>T6</f>
        <v/>
      </c>
      <c r="K6" s="308"/>
      <c r="L6" s="290"/>
      <c r="M6" s="124">
        <f t="shared" ref="M6:M36" si="0">IF(E6&gt;0,0,IF(F6&gt;0,1,0))</f>
        <v>0</v>
      </c>
      <c r="N6" s="124">
        <f t="shared" ref="N6:N36" si="1">IF(E6&gt;0,0,IF(G6&gt;0,1-M6,0))</f>
        <v>0</v>
      </c>
      <c r="O6" s="124">
        <f t="shared" ref="O6:O36" si="2">IF(E6&gt;0,0,IF(H6&gt;0,1-M6-N6,0))</f>
        <v>0</v>
      </c>
      <c r="P6" s="196">
        <f>Q6+R6+S6</f>
        <v>0</v>
      </c>
      <c r="Q6" s="197">
        <f>IF(I6&gt;0,IF(A6="A",Semester!$B$17,0),0)</f>
        <v>0</v>
      </c>
      <c r="R6" s="198">
        <f>IF(I6&gt;0,IF(A6="B",Semester!$C$17,0),0)</f>
        <v>0</v>
      </c>
      <c r="S6" s="198">
        <f>IF(I6&gt;0,IF(A6="C",Semester!$D$17,0),0)</f>
        <v>0</v>
      </c>
      <c r="T6" s="31" t="str">
        <f t="shared" ref="T6:T36" si="3">IF(E6=".",IF(SUM(F6:I6)=0,D6*-1,"Fel1"),IF(SUM(E6:I6)=0,"",IF(I6&gt;0,IF(D6=I6,IF(SUM(E6:H6)=0,"","Fel2"),"Fel3"),IF(SUM(F6:H6)&gt;0,IF(SUM(E6:H6)&lt;=D6,IF(D6-SUM(E6:H6)=0,"",SUM(E6:H6)-D6),"Fel4"),IF(D6-E6=0,"",E6-D6)))))</f>
        <v/>
      </c>
      <c r="U6" t="str">
        <f>Admin2!C122</f>
        <v>Första maj</v>
      </c>
    </row>
    <row r="7" spans="1:31" x14ac:dyDescent="0.35">
      <c r="A7" s="18" t="str">
        <f>IF(IF(B7&gt;=Admin1!$B$4,IF(B7&lt;=Admin1!$C$4,"A",IF(B7&gt;=Admin1!$B$5,IF(B7&lt;=Admin1!$C$5,"B",IF(B7&gt;=Admin1!$B$6,IF(B7&lt;=Admin1!$C$6,"C","--"))))))=FALSE,"--",IF(B7&gt;=Admin1!$B$4,IF(B7&lt;=Admin1!$C$4,"A",IF(B7&gt;=Admin1!$B$5,IF(B7&lt;=Admin1!$C$5,"B",IF(B7&gt;=Admin1!$B$6,IF(B7&lt;=Admin1!$C$6,"C","--")))))))</f>
        <v>A</v>
      </c>
      <c r="B7" s="119">
        <f>Admin2!A123</f>
        <v>44318</v>
      </c>
      <c r="C7" s="119" t="str">
        <f>Admin2!B123</f>
        <v>Sön</v>
      </c>
      <c r="D7" s="345"/>
      <c r="E7" s="288"/>
      <c r="F7" s="288"/>
      <c r="G7" s="288"/>
      <c r="H7" s="288"/>
      <c r="I7" s="288"/>
      <c r="J7" s="260" t="str">
        <f t="shared" ref="J7:J36" si="4">T7</f>
        <v/>
      </c>
      <c r="K7" s="308"/>
      <c r="L7" s="290"/>
      <c r="M7" s="124">
        <f t="shared" si="0"/>
        <v>0</v>
      </c>
      <c r="N7" s="124">
        <f t="shared" si="1"/>
        <v>0</v>
      </c>
      <c r="O7" s="124">
        <f t="shared" si="2"/>
        <v>0</v>
      </c>
      <c r="P7" s="196">
        <f t="shared" ref="P7:P36" si="5">Q7+R7+S7</f>
        <v>0</v>
      </c>
      <c r="Q7" s="197">
        <f>IF(I7&gt;0,IF(A7="A",Semester!$B$17,0),0)</f>
        <v>0</v>
      </c>
      <c r="R7" s="198">
        <f>IF(I7&gt;0,IF(A7="B",Semester!$C$17,0),0)</f>
        <v>0</v>
      </c>
      <c r="S7" s="198">
        <f>IF(I7&gt;0,IF(A7="C",Semester!$D$17,0),0)</f>
        <v>0</v>
      </c>
      <c r="T7" s="31" t="str">
        <f t="shared" si="3"/>
        <v/>
      </c>
      <c r="U7" t="str">
        <f>Admin2!C123</f>
        <v/>
      </c>
    </row>
    <row r="8" spans="1:31" x14ac:dyDescent="0.35">
      <c r="A8" s="18" t="str">
        <f>IF(IF(B8&gt;=Admin1!$B$4,IF(B8&lt;=Admin1!$C$4,"A",IF(B8&gt;=Admin1!$B$5,IF(B8&lt;=Admin1!$C$5,"B",IF(B8&gt;=Admin1!$B$6,IF(B8&lt;=Admin1!$C$6,"C","--"))))))=FALSE,"--",IF(B8&gt;=Admin1!$B$4,IF(B8&lt;=Admin1!$C$4,"A",IF(B8&gt;=Admin1!$B$5,IF(B8&lt;=Admin1!$C$5,"B",IF(B8&gt;=Admin1!$B$6,IF(B8&lt;=Admin1!$C$6,"C","--")))))))</f>
        <v>A</v>
      </c>
      <c r="B8" s="119">
        <f>Admin2!A124</f>
        <v>44319</v>
      </c>
      <c r="C8" s="119" t="str">
        <f>Admin2!B124</f>
        <v>Mån</v>
      </c>
      <c r="D8" s="345"/>
      <c r="E8" s="288"/>
      <c r="F8" s="288"/>
      <c r="G8" s="288"/>
      <c r="H8" s="288"/>
      <c r="I8" s="288"/>
      <c r="J8" s="260" t="str">
        <f t="shared" si="4"/>
        <v/>
      </c>
      <c r="K8" s="308"/>
      <c r="L8" s="290"/>
      <c r="M8" s="124">
        <f t="shared" si="0"/>
        <v>0</v>
      </c>
      <c r="N8" s="124">
        <f t="shared" si="1"/>
        <v>0</v>
      </c>
      <c r="O8" s="124">
        <f t="shared" si="2"/>
        <v>0</v>
      </c>
      <c r="P8" s="196">
        <f t="shared" si="5"/>
        <v>0</v>
      </c>
      <c r="Q8" s="197">
        <f>IF(I8&gt;0,IF(A8="A",Semester!$B$17,0),0)</f>
        <v>0</v>
      </c>
      <c r="R8" s="198">
        <f>IF(I8&gt;0,IF(A8="B",Semester!$C$17,0),0)</f>
        <v>0</v>
      </c>
      <c r="S8" s="198">
        <f>IF(I8&gt;0,IF(A8="C",Semester!$D$17,0),0)</f>
        <v>0</v>
      </c>
      <c r="T8" s="31" t="str">
        <f t="shared" si="3"/>
        <v/>
      </c>
      <c r="U8" t="str">
        <f>Admin2!C124</f>
        <v/>
      </c>
    </row>
    <row r="9" spans="1:31" x14ac:dyDescent="0.35">
      <c r="A9" s="18" t="str">
        <f>IF(IF(B9&gt;=Admin1!$B$4,IF(B9&lt;=Admin1!$C$4,"A",IF(B9&gt;=Admin1!$B$5,IF(B9&lt;=Admin1!$C$5,"B",IF(B9&gt;=Admin1!$B$6,IF(B9&lt;=Admin1!$C$6,"C","--"))))))=FALSE,"--",IF(B9&gt;=Admin1!$B$4,IF(B9&lt;=Admin1!$C$4,"A",IF(B9&gt;=Admin1!$B$5,IF(B9&lt;=Admin1!$C$5,"B",IF(B9&gt;=Admin1!$B$6,IF(B9&lt;=Admin1!$C$6,"C","--")))))))</f>
        <v>A</v>
      </c>
      <c r="B9" s="119">
        <f>Admin2!A125</f>
        <v>44320</v>
      </c>
      <c r="C9" s="119" t="str">
        <f>Admin2!B125</f>
        <v>Tis</v>
      </c>
      <c r="D9" s="345"/>
      <c r="E9" s="288"/>
      <c r="F9" s="288"/>
      <c r="G9" s="288"/>
      <c r="H9" s="288"/>
      <c r="I9" s="288"/>
      <c r="J9" s="260" t="str">
        <f t="shared" si="4"/>
        <v/>
      </c>
      <c r="K9" s="308"/>
      <c r="L9" s="290"/>
      <c r="M9" s="124">
        <f t="shared" si="0"/>
        <v>0</v>
      </c>
      <c r="N9" s="124">
        <f t="shared" si="1"/>
        <v>0</v>
      </c>
      <c r="O9" s="124">
        <f t="shared" si="2"/>
        <v>0</v>
      </c>
      <c r="P9" s="196">
        <f t="shared" si="5"/>
        <v>0</v>
      </c>
      <c r="Q9" s="197">
        <f>IF(I9&gt;0,IF(A9="A",Semester!$B$17,0),0)</f>
        <v>0</v>
      </c>
      <c r="R9" s="198">
        <f>IF(I9&gt;0,IF(A9="B",Semester!$C$17,0),0)</f>
        <v>0</v>
      </c>
      <c r="S9" s="198">
        <f>IF(I9&gt;0,IF(A9="C",Semester!$D$17,0),0)</f>
        <v>0</v>
      </c>
      <c r="T9" s="31" t="str">
        <f t="shared" si="3"/>
        <v/>
      </c>
      <c r="U9" t="str">
        <f>Admin2!C125</f>
        <v/>
      </c>
    </row>
    <row r="10" spans="1:31" x14ac:dyDescent="0.35">
      <c r="A10" s="18" t="str">
        <f>IF(IF(B10&gt;=Admin1!$B$4,IF(B10&lt;=Admin1!$C$4,"A",IF(B10&gt;=Admin1!$B$5,IF(B10&lt;=Admin1!$C$5,"B",IF(B10&gt;=Admin1!$B$6,IF(B10&lt;=Admin1!$C$6,"C","--"))))))=FALSE,"--",IF(B10&gt;=Admin1!$B$4,IF(B10&lt;=Admin1!$C$4,"A",IF(B10&gt;=Admin1!$B$5,IF(B10&lt;=Admin1!$C$5,"B",IF(B10&gt;=Admin1!$B$6,IF(B10&lt;=Admin1!$C$6,"C","--")))))))</f>
        <v>A</v>
      </c>
      <c r="B10" s="119">
        <f>Admin2!A126</f>
        <v>44321</v>
      </c>
      <c r="C10" s="119" t="str">
        <f>Admin2!B126</f>
        <v>Ons</v>
      </c>
      <c r="D10" s="345"/>
      <c r="E10" s="288"/>
      <c r="F10" s="288"/>
      <c r="G10" s="288"/>
      <c r="H10" s="288"/>
      <c r="I10" s="288"/>
      <c r="J10" s="260" t="str">
        <f t="shared" si="4"/>
        <v/>
      </c>
      <c r="K10" s="308"/>
      <c r="L10" s="290"/>
      <c r="M10" s="124">
        <f t="shared" si="0"/>
        <v>0</v>
      </c>
      <c r="N10" s="124">
        <f t="shared" si="1"/>
        <v>0</v>
      </c>
      <c r="O10" s="124">
        <f t="shared" si="2"/>
        <v>0</v>
      </c>
      <c r="P10" s="196">
        <f t="shared" si="5"/>
        <v>0</v>
      </c>
      <c r="Q10" s="197">
        <f>IF(I10&gt;0,IF(A10="A",Semester!$B$17,0),0)</f>
        <v>0</v>
      </c>
      <c r="R10" s="198">
        <f>IF(I10&gt;0,IF(A10="B",Semester!$C$17,0),0)</f>
        <v>0</v>
      </c>
      <c r="S10" s="198">
        <f>IF(I10&gt;0,IF(A10="C",Semester!$D$17,0),0)</f>
        <v>0</v>
      </c>
      <c r="T10" s="31" t="str">
        <f t="shared" si="3"/>
        <v/>
      </c>
      <c r="U10" t="str">
        <f>Admin2!C126</f>
        <v/>
      </c>
    </row>
    <row r="11" spans="1:31" x14ac:dyDescent="0.35">
      <c r="A11" s="18" t="str">
        <f>IF(IF(B11&gt;=Admin1!$B$4,IF(B11&lt;=Admin1!$C$4,"A",IF(B11&gt;=Admin1!$B$5,IF(B11&lt;=Admin1!$C$5,"B",IF(B11&gt;=Admin1!$B$6,IF(B11&lt;=Admin1!$C$6,"C","--"))))))=FALSE,"--",IF(B11&gt;=Admin1!$B$4,IF(B11&lt;=Admin1!$C$4,"A",IF(B11&gt;=Admin1!$B$5,IF(B11&lt;=Admin1!$C$5,"B",IF(B11&gt;=Admin1!$B$6,IF(B11&lt;=Admin1!$C$6,"C","--")))))))</f>
        <v>A</v>
      </c>
      <c r="B11" s="119">
        <f>Admin2!A127</f>
        <v>44322</v>
      </c>
      <c r="C11" s="119" t="str">
        <f>Admin2!B127</f>
        <v>Tor</v>
      </c>
      <c r="D11" s="345"/>
      <c r="E11" s="288"/>
      <c r="F11" s="288"/>
      <c r="G11" s="288"/>
      <c r="H11" s="288"/>
      <c r="I11" s="288"/>
      <c r="J11" s="260" t="str">
        <f t="shared" si="4"/>
        <v/>
      </c>
      <c r="K11" s="308"/>
      <c r="L11" s="290"/>
      <c r="M11" s="124">
        <f t="shared" si="0"/>
        <v>0</v>
      </c>
      <c r="N11" s="124">
        <f t="shared" si="1"/>
        <v>0</v>
      </c>
      <c r="O11" s="124">
        <f t="shared" si="2"/>
        <v>0</v>
      </c>
      <c r="P11" s="196">
        <f t="shared" si="5"/>
        <v>0</v>
      </c>
      <c r="Q11" s="197">
        <f>IF(I11&gt;0,IF(A11="A",Semester!$B$17,0),0)</f>
        <v>0</v>
      </c>
      <c r="R11" s="198">
        <f>IF(I11&gt;0,IF(A11="B",Semester!$C$17,0),0)</f>
        <v>0</v>
      </c>
      <c r="S11" s="198">
        <f>IF(I11&gt;0,IF(A11="C",Semester!$D$17,0),0)</f>
        <v>0</v>
      </c>
      <c r="T11" s="31" t="str">
        <f t="shared" si="3"/>
        <v/>
      </c>
      <c r="U11" t="str">
        <f>Admin2!C127</f>
        <v/>
      </c>
    </row>
    <row r="12" spans="1:31" x14ac:dyDescent="0.35">
      <c r="A12" s="18" t="str">
        <f>IF(IF(B12&gt;=Admin1!$B$4,IF(B12&lt;=Admin1!$C$4,"A",IF(B12&gt;=Admin1!$B$5,IF(B12&lt;=Admin1!$C$5,"B",IF(B12&gt;=Admin1!$B$6,IF(B12&lt;=Admin1!$C$6,"C","--"))))))=FALSE,"--",IF(B12&gt;=Admin1!$B$4,IF(B12&lt;=Admin1!$C$4,"A",IF(B12&gt;=Admin1!$B$5,IF(B12&lt;=Admin1!$C$5,"B",IF(B12&gt;=Admin1!$B$6,IF(B12&lt;=Admin1!$C$6,"C","--")))))))</f>
        <v>A</v>
      </c>
      <c r="B12" s="119">
        <f>Admin2!A128</f>
        <v>44323</v>
      </c>
      <c r="C12" s="119" t="str">
        <f>Admin2!B128</f>
        <v>Fre</v>
      </c>
      <c r="D12" s="345"/>
      <c r="E12" s="288"/>
      <c r="F12" s="288"/>
      <c r="G12" s="288"/>
      <c r="H12" s="288"/>
      <c r="I12" s="288"/>
      <c r="J12" s="260" t="str">
        <f t="shared" si="4"/>
        <v/>
      </c>
      <c r="K12" s="308"/>
      <c r="L12" s="290"/>
      <c r="M12" s="124">
        <f t="shared" si="0"/>
        <v>0</v>
      </c>
      <c r="N12" s="124">
        <f t="shared" si="1"/>
        <v>0</v>
      </c>
      <c r="O12" s="124">
        <f t="shared" si="2"/>
        <v>0</v>
      </c>
      <c r="P12" s="196">
        <f t="shared" si="5"/>
        <v>0</v>
      </c>
      <c r="Q12" s="197">
        <f>IF(I12&gt;0,IF(A12="A",Semester!$B$17,0),0)</f>
        <v>0</v>
      </c>
      <c r="R12" s="198">
        <f>IF(I12&gt;0,IF(A12="B",Semester!$C$17,0),0)</f>
        <v>0</v>
      </c>
      <c r="S12" s="198">
        <f>IF(I12&gt;0,IF(A12="C",Semester!$D$17,0),0)</f>
        <v>0</v>
      </c>
      <c r="T12" s="31" t="str">
        <f t="shared" si="3"/>
        <v/>
      </c>
      <c r="U12" t="str">
        <f>Admin2!C128</f>
        <v/>
      </c>
    </row>
    <row r="13" spans="1:31" x14ac:dyDescent="0.35">
      <c r="A13" s="18" t="str">
        <f>IF(IF(B13&gt;=Admin1!$B$4,IF(B13&lt;=Admin1!$C$4,"A",IF(B13&gt;=Admin1!$B$5,IF(B13&lt;=Admin1!$C$5,"B",IF(B13&gt;=Admin1!$B$6,IF(B13&lt;=Admin1!$C$6,"C","--"))))))=FALSE,"--",IF(B13&gt;=Admin1!$B$4,IF(B13&lt;=Admin1!$C$4,"A",IF(B13&gt;=Admin1!$B$5,IF(B13&lt;=Admin1!$C$5,"B",IF(B13&gt;=Admin1!$B$6,IF(B13&lt;=Admin1!$C$6,"C","--")))))))</f>
        <v>A</v>
      </c>
      <c r="B13" s="119">
        <f>Admin2!A129</f>
        <v>44324</v>
      </c>
      <c r="C13" s="119" t="str">
        <f>Admin2!B129</f>
        <v>Lör</v>
      </c>
      <c r="D13" s="345"/>
      <c r="E13" s="288"/>
      <c r="F13" s="288"/>
      <c r="G13" s="288"/>
      <c r="H13" s="288"/>
      <c r="I13" s="288"/>
      <c r="J13" s="260" t="str">
        <f t="shared" si="4"/>
        <v/>
      </c>
      <c r="K13" s="308"/>
      <c r="L13" s="290"/>
      <c r="M13" s="124">
        <f t="shared" si="0"/>
        <v>0</v>
      </c>
      <c r="N13" s="124">
        <f t="shared" si="1"/>
        <v>0</v>
      </c>
      <c r="O13" s="124">
        <f t="shared" si="2"/>
        <v>0</v>
      </c>
      <c r="P13" s="196">
        <f t="shared" si="5"/>
        <v>0</v>
      </c>
      <c r="Q13" s="197">
        <f>IF(I13&gt;0,IF(A13="A",Semester!$B$17,0),0)</f>
        <v>0</v>
      </c>
      <c r="R13" s="198">
        <f>IF(I13&gt;0,IF(A13="B",Semester!$C$17,0),0)</f>
        <v>0</v>
      </c>
      <c r="S13" s="198">
        <f>IF(I13&gt;0,IF(A13="C",Semester!$D$17,0),0)</f>
        <v>0</v>
      </c>
      <c r="T13" s="31" t="str">
        <f t="shared" si="3"/>
        <v/>
      </c>
      <c r="U13" t="str">
        <f>Admin2!C129</f>
        <v/>
      </c>
    </row>
    <row r="14" spans="1:31" x14ac:dyDescent="0.35">
      <c r="A14" s="18" t="str">
        <f>IF(IF(B14&gt;=Admin1!$B$4,IF(B14&lt;=Admin1!$C$4,"A",IF(B14&gt;=Admin1!$B$5,IF(B14&lt;=Admin1!$C$5,"B",IF(B14&gt;=Admin1!$B$6,IF(B14&lt;=Admin1!$C$6,"C","--"))))))=FALSE,"--",IF(B14&gt;=Admin1!$B$4,IF(B14&lt;=Admin1!$C$4,"A",IF(B14&gt;=Admin1!$B$5,IF(B14&lt;=Admin1!$C$5,"B",IF(B14&gt;=Admin1!$B$6,IF(B14&lt;=Admin1!$C$6,"C","--")))))))</f>
        <v>A</v>
      </c>
      <c r="B14" s="119">
        <f>Admin2!A130</f>
        <v>44325</v>
      </c>
      <c r="C14" s="119" t="str">
        <f>Admin2!B130</f>
        <v>Sön</v>
      </c>
      <c r="D14" s="345"/>
      <c r="E14" s="288"/>
      <c r="F14" s="288"/>
      <c r="G14" s="288"/>
      <c r="H14" s="288"/>
      <c r="I14" s="288"/>
      <c r="J14" s="260" t="str">
        <f t="shared" si="4"/>
        <v/>
      </c>
      <c r="K14" s="308"/>
      <c r="L14" s="290"/>
      <c r="M14" s="124">
        <f t="shared" si="0"/>
        <v>0</v>
      </c>
      <c r="N14" s="124">
        <f t="shared" si="1"/>
        <v>0</v>
      </c>
      <c r="O14" s="124">
        <f t="shared" si="2"/>
        <v>0</v>
      </c>
      <c r="P14" s="196">
        <f t="shared" si="5"/>
        <v>0</v>
      </c>
      <c r="Q14" s="197">
        <f>IF(I14&gt;0,IF(A14="A",Semester!$B$17,0),0)</f>
        <v>0</v>
      </c>
      <c r="R14" s="198">
        <f>IF(I14&gt;0,IF(A14="B",Semester!$C$17,0),0)</f>
        <v>0</v>
      </c>
      <c r="S14" s="198">
        <f>IF(I14&gt;0,IF(A14="C",Semester!$D$17,0),0)</f>
        <v>0</v>
      </c>
      <c r="T14" s="31" t="str">
        <f t="shared" si="3"/>
        <v/>
      </c>
      <c r="U14" t="str">
        <f>Admin2!C130</f>
        <v/>
      </c>
    </row>
    <row r="15" spans="1:31" x14ac:dyDescent="0.35">
      <c r="A15" s="18" t="str">
        <f>IF(IF(B15&gt;=Admin1!$B$4,IF(B15&lt;=Admin1!$C$4,"A",IF(B15&gt;=Admin1!$B$5,IF(B15&lt;=Admin1!$C$5,"B",IF(B15&gt;=Admin1!$B$6,IF(B15&lt;=Admin1!$C$6,"C","--"))))))=FALSE,"--",IF(B15&gt;=Admin1!$B$4,IF(B15&lt;=Admin1!$C$4,"A",IF(B15&gt;=Admin1!$B$5,IF(B15&lt;=Admin1!$C$5,"B",IF(B15&gt;=Admin1!$B$6,IF(B15&lt;=Admin1!$C$6,"C","--")))))))</f>
        <v>A</v>
      </c>
      <c r="B15" s="119">
        <f>Admin2!A131</f>
        <v>44326</v>
      </c>
      <c r="C15" s="119" t="str">
        <f>Admin2!B131</f>
        <v>Mån</v>
      </c>
      <c r="D15" s="345"/>
      <c r="E15" s="288"/>
      <c r="F15" s="288"/>
      <c r="G15" s="288"/>
      <c r="H15" s="288"/>
      <c r="I15" s="288"/>
      <c r="J15" s="260" t="str">
        <f t="shared" si="4"/>
        <v/>
      </c>
      <c r="K15" s="308"/>
      <c r="L15" s="290"/>
      <c r="M15" s="124">
        <f t="shared" si="0"/>
        <v>0</v>
      </c>
      <c r="N15" s="124">
        <f t="shared" si="1"/>
        <v>0</v>
      </c>
      <c r="O15" s="124">
        <f t="shared" si="2"/>
        <v>0</v>
      </c>
      <c r="P15" s="196">
        <f t="shared" si="5"/>
        <v>0</v>
      </c>
      <c r="Q15" s="197">
        <f>IF(I15&gt;0,IF(A15="A",Semester!$B$17,0),0)</f>
        <v>0</v>
      </c>
      <c r="R15" s="198">
        <f>IF(I15&gt;0,IF(A15="B",Semester!$C$17,0),0)</f>
        <v>0</v>
      </c>
      <c r="S15" s="198">
        <f>IF(I15&gt;0,IF(A15="C",Semester!$D$17,0),0)</f>
        <v>0</v>
      </c>
      <c r="T15" s="31" t="str">
        <f t="shared" si="3"/>
        <v/>
      </c>
      <c r="U15" t="str">
        <f>Admin2!C131</f>
        <v/>
      </c>
    </row>
    <row r="16" spans="1:31" x14ac:dyDescent="0.35">
      <c r="A16" s="18" t="str">
        <f>IF(IF(B16&gt;=Admin1!$B$4,IF(B16&lt;=Admin1!$C$4,"A",IF(B16&gt;=Admin1!$B$5,IF(B16&lt;=Admin1!$C$5,"B",IF(B16&gt;=Admin1!$B$6,IF(B16&lt;=Admin1!$C$6,"C","--"))))))=FALSE,"--",IF(B16&gt;=Admin1!$B$4,IF(B16&lt;=Admin1!$C$4,"A",IF(B16&gt;=Admin1!$B$5,IF(B16&lt;=Admin1!$C$5,"B",IF(B16&gt;=Admin1!$B$6,IF(B16&lt;=Admin1!$C$6,"C","--")))))))</f>
        <v>A</v>
      </c>
      <c r="B16" s="119">
        <f>Admin2!A132</f>
        <v>44327</v>
      </c>
      <c r="C16" s="119" t="str">
        <f>Admin2!B132</f>
        <v>Tis</v>
      </c>
      <c r="D16" s="345"/>
      <c r="E16" s="288"/>
      <c r="F16" s="288"/>
      <c r="G16" s="288"/>
      <c r="H16" s="288"/>
      <c r="I16" s="288"/>
      <c r="J16" s="260" t="str">
        <f t="shared" si="4"/>
        <v/>
      </c>
      <c r="K16" s="308"/>
      <c r="L16" s="290"/>
      <c r="M16" s="124">
        <f t="shared" si="0"/>
        <v>0</v>
      </c>
      <c r="N16" s="124">
        <f t="shared" si="1"/>
        <v>0</v>
      </c>
      <c r="O16" s="124">
        <f t="shared" si="2"/>
        <v>0</v>
      </c>
      <c r="P16" s="196">
        <f t="shared" si="5"/>
        <v>0</v>
      </c>
      <c r="Q16" s="197">
        <f>IF(I16&gt;0,IF(A16="A",Semester!$B$17,0),0)</f>
        <v>0</v>
      </c>
      <c r="R16" s="198">
        <f>IF(I16&gt;0,IF(A16="B",Semester!$C$17,0),0)</f>
        <v>0</v>
      </c>
      <c r="S16" s="198">
        <f>IF(I16&gt;0,IF(A16="C",Semester!$D$17,0),0)</f>
        <v>0</v>
      </c>
      <c r="T16" s="31" t="str">
        <f t="shared" si="3"/>
        <v/>
      </c>
      <c r="U16" t="str">
        <f>Admin2!C132</f>
        <v/>
      </c>
    </row>
    <row r="17" spans="1:21" x14ac:dyDescent="0.35">
      <c r="A17" s="18" t="str">
        <f>IF(IF(B17&gt;=Admin1!$B$4,IF(B17&lt;=Admin1!$C$4,"A",IF(B17&gt;=Admin1!$B$5,IF(B17&lt;=Admin1!$C$5,"B",IF(B17&gt;=Admin1!$B$6,IF(B17&lt;=Admin1!$C$6,"C","--"))))))=FALSE,"--",IF(B17&gt;=Admin1!$B$4,IF(B17&lt;=Admin1!$C$4,"A",IF(B17&gt;=Admin1!$B$5,IF(B17&lt;=Admin1!$C$5,"B",IF(B17&gt;=Admin1!$B$6,IF(B17&lt;=Admin1!$C$6,"C","--")))))))</f>
        <v>A</v>
      </c>
      <c r="B17" s="119">
        <f>Admin2!A133</f>
        <v>44328</v>
      </c>
      <c r="C17" s="119" t="str">
        <f>Admin2!B133</f>
        <v>Ons</v>
      </c>
      <c r="D17" s="345"/>
      <c r="E17" s="288"/>
      <c r="F17" s="288"/>
      <c r="G17" s="288"/>
      <c r="H17" s="288"/>
      <c r="I17" s="288"/>
      <c r="J17" s="260" t="str">
        <f t="shared" si="4"/>
        <v/>
      </c>
      <c r="K17" s="308"/>
      <c r="L17" s="290"/>
      <c r="M17" s="124">
        <f t="shared" si="0"/>
        <v>0</v>
      </c>
      <c r="N17" s="124">
        <f t="shared" si="1"/>
        <v>0</v>
      </c>
      <c r="O17" s="124">
        <f t="shared" si="2"/>
        <v>0</v>
      </c>
      <c r="P17" s="196">
        <f t="shared" si="5"/>
        <v>0</v>
      </c>
      <c r="Q17" s="197">
        <f>IF(I17&gt;0,IF(A17="A",Semester!$B$17,0),0)</f>
        <v>0</v>
      </c>
      <c r="R17" s="198">
        <f>IF(I17&gt;0,IF(A17="B",Semester!$C$17,0),0)</f>
        <v>0</v>
      </c>
      <c r="S17" s="198">
        <f>IF(I17&gt;0,IF(A17="C",Semester!$D$17,0),0)</f>
        <v>0</v>
      </c>
      <c r="T17" s="31" t="str">
        <f t="shared" si="3"/>
        <v/>
      </c>
      <c r="U17" t="str">
        <f>Admin2!C133</f>
        <v/>
      </c>
    </row>
    <row r="18" spans="1:21" x14ac:dyDescent="0.35">
      <c r="A18" s="18" t="str">
        <f>IF(IF(B18&gt;=Admin1!$B$4,IF(B18&lt;=Admin1!$C$4,"A",IF(B18&gt;=Admin1!$B$5,IF(B18&lt;=Admin1!$C$5,"B",IF(B18&gt;=Admin1!$B$6,IF(B18&lt;=Admin1!$C$6,"C","--"))))))=FALSE,"--",IF(B18&gt;=Admin1!$B$4,IF(B18&lt;=Admin1!$C$4,"A",IF(B18&gt;=Admin1!$B$5,IF(B18&lt;=Admin1!$C$5,"B",IF(B18&gt;=Admin1!$B$6,IF(B18&lt;=Admin1!$C$6,"C","--")))))))</f>
        <v>A</v>
      </c>
      <c r="B18" s="119">
        <f>Admin2!A134</f>
        <v>44329</v>
      </c>
      <c r="C18" s="119" t="str">
        <f>Admin2!B134</f>
        <v>Tor</v>
      </c>
      <c r="D18" s="345"/>
      <c r="E18" s="288"/>
      <c r="F18" s="288"/>
      <c r="G18" s="288"/>
      <c r="H18" s="288"/>
      <c r="I18" s="288"/>
      <c r="J18" s="260" t="str">
        <f t="shared" si="4"/>
        <v/>
      </c>
      <c r="K18" s="308"/>
      <c r="L18" s="290"/>
      <c r="M18" s="124">
        <f t="shared" si="0"/>
        <v>0</v>
      </c>
      <c r="N18" s="124">
        <f t="shared" si="1"/>
        <v>0</v>
      </c>
      <c r="O18" s="124">
        <f t="shared" si="2"/>
        <v>0</v>
      </c>
      <c r="P18" s="196">
        <f t="shared" si="5"/>
        <v>0</v>
      </c>
      <c r="Q18" s="197">
        <f>IF(I18&gt;0,IF(A18="A",Semester!$B$17,0),0)</f>
        <v>0</v>
      </c>
      <c r="R18" s="198">
        <f>IF(I18&gt;0,IF(A18="B",Semester!$C$17,0),0)</f>
        <v>0</v>
      </c>
      <c r="S18" s="198">
        <f>IF(I18&gt;0,IF(A18="C",Semester!$D$17,0),0)</f>
        <v>0</v>
      </c>
      <c r="T18" s="31" t="str">
        <f t="shared" si="3"/>
        <v/>
      </c>
      <c r="U18" t="str">
        <f>Admin2!C134</f>
        <v>Kristi Himmelsfärdsdag</v>
      </c>
    </row>
    <row r="19" spans="1:21" x14ac:dyDescent="0.35">
      <c r="A19" s="18" t="str">
        <f>IF(IF(B19&gt;=Admin1!$B$4,IF(B19&lt;=Admin1!$C$4,"A",IF(B19&gt;=Admin1!$B$5,IF(B19&lt;=Admin1!$C$5,"B",IF(B19&gt;=Admin1!$B$6,IF(B19&lt;=Admin1!$C$6,"C","--"))))))=FALSE,"--",IF(B19&gt;=Admin1!$B$4,IF(B19&lt;=Admin1!$C$4,"A",IF(B19&gt;=Admin1!$B$5,IF(B19&lt;=Admin1!$C$5,"B",IF(B19&gt;=Admin1!$B$6,IF(B19&lt;=Admin1!$C$6,"C","--")))))))</f>
        <v>A</v>
      </c>
      <c r="B19" s="119">
        <f>Admin2!A135</f>
        <v>44330</v>
      </c>
      <c r="C19" s="119" t="str">
        <f>Admin2!B135</f>
        <v>Fre</v>
      </c>
      <c r="D19" s="345"/>
      <c r="E19" s="288"/>
      <c r="F19" s="288"/>
      <c r="G19" s="288"/>
      <c r="H19" s="288"/>
      <c r="I19" s="288"/>
      <c r="J19" s="260" t="str">
        <f t="shared" si="4"/>
        <v/>
      </c>
      <c r="K19" s="308"/>
      <c r="L19" s="290"/>
      <c r="M19" s="124">
        <f t="shared" si="0"/>
        <v>0</v>
      </c>
      <c r="N19" s="124">
        <f t="shared" si="1"/>
        <v>0</v>
      </c>
      <c r="O19" s="124">
        <f t="shared" si="2"/>
        <v>0</v>
      </c>
      <c r="P19" s="196">
        <f t="shared" si="5"/>
        <v>0</v>
      </c>
      <c r="Q19" s="197">
        <f>IF(I19&gt;0,IF(A19="A",Semester!$B$17,0),0)</f>
        <v>0</v>
      </c>
      <c r="R19" s="198">
        <f>IF(I19&gt;0,IF(A19="B",Semester!$C$17,0),0)</f>
        <v>0</v>
      </c>
      <c r="S19" s="198">
        <f>IF(I19&gt;0,IF(A19="C",Semester!$D$17,0),0)</f>
        <v>0</v>
      </c>
      <c r="T19" s="31" t="str">
        <f t="shared" si="3"/>
        <v/>
      </c>
      <c r="U19" t="str">
        <f>Admin2!C135</f>
        <v/>
      </c>
    </row>
    <row r="20" spans="1:21" x14ac:dyDescent="0.35">
      <c r="A20" s="18" t="str">
        <f>IF(IF(B20&gt;=Admin1!$B$4,IF(B20&lt;=Admin1!$C$4,"A",IF(B20&gt;=Admin1!$B$5,IF(B20&lt;=Admin1!$C$5,"B",IF(B20&gt;=Admin1!$B$6,IF(B20&lt;=Admin1!$C$6,"C","--"))))))=FALSE,"--",IF(B20&gt;=Admin1!$B$4,IF(B20&lt;=Admin1!$C$4,"A",IF(B20&gt;=Admin1!$B$5,IF(B20&lt;=Admin1!$C$5,"B",IF(B20&gt;=Admin1!$B$6,IF(B20&lt;=Admin1!$C$6,"C","--")))))))</f>
        <v>A</v>
      </c>
      <c r="B20" s="119">
        <f>Admin2!A136</f>
        <v>44331</v>
      </c>
      <c r="C20" s="119" t="str">
        <f>Admin2!B136</f>
        <v>Lör</v>
      </c>
      <c r="D20" s="345"/>
      <c r="E20" s="288"/>
      <c r="F20" s="288"/>
      <c r="G20" s="288"/>
      <c r="H20" s="288"/>
      <c r="I20" s="288"/>
      <c r="J20" s="260" t="str">
        <f t="shared" si="4"/>
        <v/>
      </c>
      <c r="K20" s="308"/>
      <c r="L20" s="290"/>
      <c r="M20" s="124">
        <f t="shared" si="0"/>
        <v>0</v>
      </c>
      <c r="N20" s="124">
        <f t="shared" si="1"/>
        <v>0</v>
      </c>
      <c r="O20" s="124">
        <f t="shared" si="2"/>
        <v>0</v>
      </c>
      <c r="P20" s="196">
        <f t="shared" si="5"/>
        <v>0</v>
      </c>
      <c r="Q20" s="197">
        <f>IF(I20&gt;0,IF(A20="A",Semester!$B$17,0),0)</f>
        <v>0</v>
      </c>
      <c r="R20" s="198">
        <f>IF(I20&gt;0,IF(A20="B",Semester!$C$17,0),0)</f>
        <v>0</v>
      </c>
      <c r="S20" s="198">
        <f>IF(I20&gt;0,IF(A20="C",Semester!$D$17,0),0)</f>
        <v>0</v>
      </c>
      <c r="T20" s="31" t="str">
        <f t="shared" si="3"/>
        <v/>
      </c>
      <c r="U20" t="str">
        <f>Admin2!C136</f>
        <v/>
      </c>
    </row>
    <row r="21" spans="1:21" x14ac:dyDescent="0.35">
      <c r="A21" s="18" t="str">
        <f>IF(IF(B21&gt;=Admin1!$B$4,IF(B21&lt;=Admin1!$C$4,"A",IF(B21&gt;=Admin1!$B$5,IF(B21&lt;=Admin1!$C$5,"B",IF(B21&gt;=Admin1!$B$6,IF(B21&lt;=Admin1!$C$6,"C","--"))))))=FALSE,"--",IF(B21&gt;=Admin1!$B$4,IF(B21&lt;=Admin1!$C$4,"A",IF(B21&gt;=Admin1!$B$5,IF(B21&lt;=Admin1!$C$5,"B",IF(B21&gt;=Admin1!$B$6,IF(B21&lt;=Admin1!$C$6,"C","--")))))))</f>
        <v>A</v>
      </c>
      <c r="B21" s="119">
        <f>Admin2!A137</f>
        <v>44332</v>
      </c>
      <c r="C21" s="119" t="str">
        <f>Admin2!B137</f>
        <v>Sön</v>
      </c>
      <c r="D21" s="345"/>
      <c r="E21" s="288"/>
      <c r="F21" s="288"/>
      <c r="G21" s="288"/>
      <c r="H21" s="288"/>
      <c r="I21" s="288"/>
      <c r="J21" s="260" t="str">
        <f t="shared" si="4"/>
        <v/>
      </c>
      <c r="K21" s="308"/>
      <c r="L21" s="290"/>
      <c r="M21" s="124">
        <f t="shared" si="0"/>
        <v>0</v>
      </c>
      <c r="N21" s="124">
        <f t="shared" si="1"/>
        <v>0</v>
      </c>
      <c r="O21" s="124">
        <f t="shared" si="2"/>
        <v>0</v>
      </c>
      <c r="P21" s="196">
        <f t="shared" si="5"/>
        <v>0</v>
      </c>
      <c r="Q21" s="197">
        <f>IF(I21&gt;0,IF(A21="A",Semester!$B$17,0),0)</f>
        <v>0</v>
      </c>
      <c r="R21" s="198">
        <f>IF(I21&gt;0,IF(A21="B",Semester!$C$17,0),0)</f>
        <v>0</v>
      </c>
      <c r="S21" s="198">
        <f>IF(I21&gt;0,IF(A21="C",Semester!$D$17,0),0)</f>
        <v>0</v>
      </c>
      <c r="T21" s="31" t="str">
        <f t="shared" si="3"/>
        <v/>
      </c>
      <c r="U21" t="str">
        <f>Admin2!C137</f>
        <v/>
      </c>
    </row>
    <row r="22" spans="1:21" x14ac:dyDescent="0.35">
      <c r="A22" s="18" t="str">
        <f>IF(IF(B22&gt;=Admin1!$B$4,IF(B22&lt;=Admin1!$C$4,"A",IF(B22&gt;=Admin1!$B$5,IF(B22&lt;=Admin1!$C$5,"B",IF(B22&gt;=Admin1!$B$6,IF(B22&lt;=Admin1!$C$6,"C","--"))))))=FALSE,"--",IF(B22&gt;=Admin1!$B$4,IF(B22&lt;=Admin1!$C$4,"A",IF(B22&gt;=Admin1!$B$5,IF(B22&lt;=Admin1!$C$5,"B",IF(B22&gt;=Admin1!$B$6,IF(B22&lt;=Admin1!$C$6,"C","--")))))))</f>
        <v>A</v>
      </c>
      <c r="B22" s="119">
        <f>Admin2!A138</f>
        <v>44333</v>
      </c>
      <c r="C22" s="119" t="str">
        <f>Admin2!B138</f>
        <v>Mån</v>
      </c>
      <c r="D22" s="345"/>
      <c r="E22" s="288"/>
      <c r="F22" s="288"/>
      <c r="G22" s="288"/>
      <c r="H22" s="288"/>
      <c r="I22" s="288"/>
      <c r="J22" s="260" t="str">
        <f t="shared" si="4"/>
        <v/>
      </c>
      <c r="K22" s="308"/>
      <c r="L22" s="290"/>
      <c r="M22" s="124">
        <f t="shared" si="0"/>
        <v>0</v>
      </c>
      <c r="N22" s="124">
        <f t="shared" si="1"/>
        <v>0</v>
      </c>
      <c r="O22" s="124">
        <f t="shared" si="2"/>
        <v>0</v>
      </c>
      <c r="P22" s="196">
        <f t="shared" si="5"/>
        <v>0</v>
      </c>
      <c r="Q22" s="197">
        <f>IF(I22&gt;0,IF(A22="A",Semester!$B$17,0),0)</f>
        <v>0</v>
      </c>
      <c r="R22" s="198">
        <f>IF(I22&gt;0,IF(A22="B",Semester!$C$17,0),0)</f>
        <v>0</v>
      </c>
      <c r="S22" s="198">
        <f>IF(I22&gt;0,IF(A22="C",Semester!$D$17,0),0)</f>
        <v>0</v>
      </c>
      <c r="T22" s="31" t="str">
        <f t="shared" si="3"/>
        <v/>
      </c>
      <c r="U22" t="str">
        <f>Admin2!C138</f>
        <v/>
      </c>
    </row>
    <row r="23" spans="1:21" x14ac:dyDescent="0.35">
      <c r="A23" s="18" t="str">
        <f>IF(IF(B23&gt;=Admin1!$B$4,IF(B23&lt;=Admin1!$C$4,"A",IF(B23&gt;=Admin1!$B$5,IF(B23&lt;=Admin1!$C$5,"B",IF(B23&gt;=Admin1!$B$6,IF(B23&lt;=Admin1!$C$6,"C","--"))))))=FALSE,"--",IF(B23&gt;=Admin1!$B$4,IF(B23&lt;=Admin1!$C$4,"A",IF(B23&gt;=Admin1!$B$5,IF(B23&lt;=Admin1!$C$5,"B",IF(B23&gt;=Admin1!$B$6,IF(B23&lt;=Admin1!$C$6,"C","--")))))))</f>
        <v>A</v>
      </c>
      <c r="B23" s="119">
        <f>Admin2!A139</f>
        <v>44334</v>
      </c>
      <c r="C23" s="119" t="str">
        <f>Admin2!B139</f>
        <v>Tis</v>
      </c>
      <c r="D23" s="345"/>
      <c r="E23" s="288"/>
      <c r="F23" s="288"/>
      <c r="G23" s="288"/>
      <c r="H23" s="288"/>
      <c r="I23" s="288"/>
      <c r="J23" s="260" t="str">
        <f t="shared" si="4"/>
        <v/>
      </c>
      <c r="K23" s="308"/>
      <c r="L23" s="290"/>
      <c r="M23" s="124">
        <f t="shared" si="0"/>
        <v>0</v>
      </c>
      <c r="N23" s="124">
        <f t="shared" si="1"/>
        <v>0</v>
      </c>
      <c r="O23" s="124">
        <f t="shared" si="2"/>
        <v>0</v>
      </c>
      <c r="P23" s="196">
        <f t="shared" si="5"/>
        <v>0</v>
      </c>
      <c r="Q23" s="197">
        <f>IF(I23&gt;0,IF(A23="A",Semester!$B$17,0),0)</f>
        <v>0</v>
      </c>
      <c r="R23" s="198">
        <f>IF(I23&gt;0,IF(A23="B",Semester!$C$17,0),0)</f>
        <v>0</v>
      </c>
      <c r="S23" s="198">
        <f>IF(I23&gt;0,IF(A23="C",Semester!$D$17,0),0)</f>
        <v>0</v>
      </c>
      <c r="T23" s="31" t="str">
        <f t="shared" si="3"/>
        <v/>
      </c>
      <c r="U23" t="str">
        <f>Admin2!C139</f>
        <v/>
      </c>
    </row>
    <row r="24" spans="1:21" x14ac:dyDescent="0.35">
      <c r="A24" s="18" t="str">
        <f>IF(IF(B24&gt;=Admin1!$B$4,IF(B24&lt;=Admin1!$C$4,"A",IF(B24&gt;=Admin1!$B$5,IF(B24&lt;=Admin1!$C$5,"B",IF(B24&gt;=Admin1!$B$6,IF(B24&lt;=Admin1!$C$6,"C","--"))))))=FALSE,"--",IF(B24&gt;=Admin1!$B$4,IF(B24&lt;=Admin1!$C$4,"A",IF(B24&gt;=Admin1!$B$5,IF(B24&lt;=Admin1!$C$5,"B",IF(B24&gt;=Admin1!$B$6,IF(B24&lt;=Admin1!$C$6,"C","--")))))))</f>
        <v>A</v>
      </c>
      <c r="B24" s="119">
        <f>Admin2!A140</f>
        <v>44335</v>
      </c>
      <c r="C24" s="119" t="str">
        <f>Admin2!B140</f>
        <v>Ons</v>
      </c>
      <c r="D24" s="345"/>
      <c r="E24" s="288"/>
      <c r="F24" s="288"/>
      <c r="G24" s="288"/>
      <c r="H24" s="288"/>
      <c r="I24" s="288"/>
      <c r="J24" s="260" t="str">
        <f t="shared" si="4"/>
        <v/>
      </c>
      <c r="K24" s="308"/>
      <c r="L24" s="290"/>
      <c r="M24" s="124">
        <f t="shared" si="0"/>
        <v>0</v>
      </c>
      <c r="N24" s="124">
        <f t="shared" si="1"/>
        <v>0</v>
      </c>
      <c r="O24" s="124">
        <f t="shared" si="2"/>
        <v>0</v>
      </c>
      <c r="P24" s="196">
        <f t="shared" si="5"/>
        <v>0</v>
      </c>
      <c r="Q24" s="197">
        <f>IF(I24&gt;0,IF(A24="A",Semester!$B$17,0),0)</f>
        <v>0</v>
      </c>
      <c r="R24" s="198">
        <f>IF(I24&gt;0,IF(A24="B",Semester!$C$17,0),0)</f>
        <v>0</v>
      </c>
      <c r="S24" s="198">
        <f>IF(I24&gt;0,IF(A24="C",Semester!$D$17,0),0)</f>
        <v>0</v>
      </c>
      <c r="T24" s="31" t="str">
        <f t="shared" si="3"/>
        <v/>
      </c>
      <c r="U24" t="str">
        <f>Admin2!C140</f>
        <v/>
      </c>
    </row>
    <row r="25" spans="1:21" x14ac:dyDescent="0.35">
      <c r="A25" s="18" t="str">
        <f>IF(IF(B25&gt;=Admin1!$B$4,IF(B25&lt;=Admin1!$C$4,"A",IF(B25&gt;=Admin1!$B$5,IF(B25&lt;=Admin1!$C$5,"B",IF(B25&gt;=Admin1!$B$6,IF(B25&lt;=Admin1!$C$6,"C","--"))))))=FALSE,"--",IF(B25&gt;=Admin1!$B$4,IF(B25&lt;=Admin1!$C$4,"A",IF(B25&gt;=Admin1!$B$5,IF(B25&lt;=Admin1!$C$5,"B",IF(B25&gt;=Admin1!$B$6,IF(B25&lt;=Admin1!$C$6,"C","--")))))))</f>
        <v>A</v>
      </c>
      <c r="B25" s="119">
        <f>Admin2!A141</f>
        <v>44336</v>
      </c>
      <c r="C25" s="119" t="str">
        <f>Admin2!B141</f>
        <v>Tor</v>
      </c>
      <c r="D25" s="345"/>
      <c r="E25" s="288"/>
      <c r="F25" s="288"/>
      <c r="G25" s="288"/>
      <c r="H25" s="288"/>
      <c r="I25" s="288"/>
      <c r="J25" s="260" t="str">
        <f t="shared" si="4"/>
        <v/>
      </c>
      <c r="K25" s="308"/>
      <c r="L25" s="290"/>
      <c r="M25" s="124">
        <f t="shared" si="0"/>
        <v>0</v>
      </c>
      <c r="N25" s="124">
        <f t="shared" si="1"/>
        <v>0</v>
      </c>
      <c r="O25" s="124">
        <f t="shared" si="2"/>
        <v>0</v>
      </c>
      <c r="P25" s="196">
        <f t="shared" si="5"/>
        <v>0</v>
      </c>
      <c r="Q25" s="197">
        <f>IF(I25&gt;0,IF(A25="A",Semester!$B$17,0),0)</f>
        <v>0</v>
      </c>
      <c r="R25" s="198">
        <f>IF(I25&gt;0,IF(A25="B",Semester!$C$17,0),0)</f>
        <v>0</v>
      </c>
      <c r="S25" s="198">
        <f>IF(I25&gt;0,IF(A25="C",Semester!$D$17,0),0)</f>
        <v>0</v>
      </c>
      <c r="T25" s="31" t="str">
        <f t="shared" si="3"/>
        <v/>
      </c>
      <c r="U25" t="str">
        <f>Admin2!C141</f>
        <v/>
      </c>
    </row>
    <row r="26" spans="1:21" x14ac:dyDescent="0.35">
      <c r="A26" s="18" t="str">
        <f>IF(IF(B26&gt;=Admin1!$B$4,IF(B26&lt;=Admin1!$C$4,"A",IF(B26&gt;=Admin1!$B$5,IF(B26&lt;=Admin1!$C$5,"B",IF(B26&gt;=Admin1!$B$6,IF(B26&lt;=Admin1!$C$6,"C","--"))))))=FALSE,"--",IF(B26&gt;=Admin1!$B$4,IF(B26&lt;=Admin1!$C$4,"A",IF(B26&gt;=Admin1!$B$5,IF(B26&lt;=Admin1!$C$5,"B",IF(B26&gt;=Admin1!$B$6,IF(B26&lt;=Admin1!$C$6,"C","--")))))))</f>
        <v>A</v>
      </c>
      <c r="B26" s="119">
        <f>Admin2!A142</f>
        <v>44337</v>
      </c>
      <c r="C26" s="119" t="str">
        <f>Admin2!B142</f>
        <v>Fre</v>
      </c>
      <c r="D26" s="345"/>
      <c r="E26" s="288"/>
      <c r="F26" s="288"/>
      <c r="G26" s="288"/>
      <c r="H26" s="288"/>
      <c r="I26" s="288"/>
      <c r="J26" s="260" t="str">
        <f t="shared" si="4"/>
        <v/>
      </c>
      <c r="K26" s="308"/>
      <c r="L26" s="290"/>
      <c r="M26" s="124">
        <f t="shared" si="0"/>
        <v>0</v>
      </c>
      <c r="N26" s="124">
        <f t="shared" si="1"/>
        <v>0</v>
      </c>
      <c r="O26" s="124">
        <f t="shared" si="2"/>
        <v>0</v>
      </c>
      <c r="P26" s="196">
        <f t="shared" si="5"/>
        <v>0</v>
      </c>
      <c r="Q26" s="197">
        <f>IF(I26&gt;0,IF(A26="A",Semester!$B$17,0),0)</f>
        <v>0</v>
      </c>
      <c r="R26" s="198">
        <f>IF(I26&gt;0,IF(A26="B",Semester!$C$17,0),0)</f>
        <v>0</v>
      </c>
      <c r="S26" s="198">
        <f>IF(I26&gt;0,IF(A26="C",Semester!$D$17,0),0)</f>
        <v>0</v>
      </c>
      <c r="T26" s="31" t="str">
        <f t="shared" si="3"/>
        <v/>
      </c>
      <c r="U26" t="str">
        <f>Admin2!C142</f>
        <v/>
      </c>
    </row>
    <row r="27" spans="1:21" x14ac:dyDescent="0.35">
      <c r="A27" s="18" t="str">
        <f>IF(IF(B27&gt;=Admin1!$B$4,IF(B27&lt;=Admin1!$C$4,"A",IF(B27&gt;=Admin1!$B$5,IF(B27&lt;=Admin1!$C$5,"B",IF(B27&gt;=Admin1!$B$6,IF(B27&lt;=Admin1!$C$6,"C","--"))))))=FALSE,"--",IF(B27&gt;=Admin1!$B$4,IF(B27&lt;=Admin1!$C$4,"A",IF(B27&gt;=Admin1!$B$5,IF(B27&lt;=Admin1!$C$5,"B",IF(B27&gt;=Admin1!$B$6,IF(B27&lt;=Admin1!$C$6,"C","--")))))))</f>
        <v>A</v>
      </c>
      <c r="B27" s="119">
        <f>Admin2!A143</f>
        <v>44338</v>
      </c>
      <c r="C27" s="119" t="str">
        <f>Admin2!B143</f>
        <v>Lör</v>
      </c>
      <c r="D27" s="345"/>
      <c r="E27" s="288"/>
      <c r="F27" s="288"/>
      <c r="G27" s="288"/>
      <c r="H27" s="288"/>
      <c r="I27" s="288"/>
      <c r="J27" s="260" t="str">
        <f t="shared" si="4"/>
        <v/>
      </c>
      <c r="K27" s="308"/>
      <c r="L27" s="290"/>
      <c r="M27" s="124">
        <f t="shared" si="0"/>
        <v>0</v>
      </c>
      <c r="N27" s="124">
        <f t="shared" si="1"/>
        <v>0</v>
      </c>
      <c r="O27" s="124">
        <f t="shared" si="2"/>
        <v>0</v>
      </c>
      <c r="P27" s="196">
        <f t="shared" si="5"/>
        <v>0</v>
      </c>
      <c r="Q27" s="197">
        <f>IF(I27&gt;0,IF(A27="A",Semester!$B$17,0),0)</f>
        <v>0</v>
      </c>
      <c r="R27" s="198">
        <f>IF(I27&gt;0,IF(A27="B",Semester!$C$17,0),0)</f>
        <v>0</v>
      </c>
      <c r="S27" s="198">
        <f>IF(I27&gt;0,IF(A27="C",Semester!$D$17,0),0)</f>
        <v>0</v>
      </c>
      <c r="T27" s="31" t="str">
        <f t="shared" si="3"/>
        <v/>
      </c>
      <c r="U27" t="str">
        <f>Admin2!C143</f>
        <v/>
      </c>
    </row>
    <row r="28" spans="1:21" x14ac:dyDescent="0.35">
      <c r="A28" s="18" t="str">
        <f>IF(IF(B28&gt;=Admin1!$B$4,IF(B28&lt;=Admin1!$C$4,"A",IF(B28&gt;=Admin1!$B$5,IF(B28&lt;=Admin1!$C$5,"B",IF(B28&gt;=Admin1!$B$6,IF(B28&lt;=Admin1!$C$6,"C","--"))))))=FALSE,"--",IF(B28&gt;=Admin1!$B$4,IF(B28&lt;=Admin1!$C$4,"A",IF(B28&gt;=Admin1!$B$5,IF(B28&lt;=Admin1!$C$5,"B",IF(B28&gt;=Admin1!$B$6,IF(B28&lt;=Admin1!$C$6,"C","--")))))))</f>
        <v>A</v>
      </c>
      <c r="B28" s="119">
        <f>Admin2!A144</f>
        <v>44339</v>
      </c>
      <c r="C28" s="119" t="str">
        <f>Admin2!B144</f>
        <v>Sön</v>
      </c>
      <c r="D28" s="345"/>
      <c r="E28" s="288"/>
      <c r="F28" s="288"/>
      <c r="G28" s="288"/>
      <c r="H28" s="288"/>
      <c r="I28" s="288"/>
      <c r="J28" s="260" t="str">
        <f t="shared" si="4"/>
        <v/>
      </c>
      <c r="K28" s="308"/>
      <c r="L28" s="290"/>
      <c r="M28" s="124">
        <f t="shared" si="0"/>
        <v>0</v>
      </c>
      <c r="N28" s="124">
        <f t="shared" si="1"/>
        <v>0</v>
      </c>
      <c r="O28" s="124">
        <f t="shared" si="2"/>
        <v>0</v>
      </c>
      <c r="P28" s="196">
        <f t="shared" si="5"/>
        <v>0</v>
      </c>
      <c r="Q28" s="197">
        <f>IF(I28&gt;0,IF(A28="A",Semester!$B$17,0),0)</f>
        <v>0</v>
      </c>
      <c r="R28" s="198">
        <f>IF(I28&gt;0,IF(A28="B",Semester!$C$17,0),0)</f>
        <v>0</v>
      </c>
      <c r="S28" s="198">
        <f>IF(I28&gt;0,IF(A28="C",Semester!$D$17,0),0)</f>
        <v>0</v>
      </c>
      <c r="T28" s="31" t="str">
        <f t="shared" si="3"/>
        <v/>
      </c>
      <c r="U28" t="str">
        <f>Admin2!C144</f>
        <v>Pingstdagen</v>
      </c>
    </row>
    <row r="29" spans="1:21" x14ac:dyDescent="0.35">
      <c r="A29" s="18" t="str">
        <f>IF(IF(B29&gt;=Admin1!$B$4,IF(B29&lt;=Admin1!$C$4,"A",IF(B29&gt;=Admin1!$B$5,IF(B29&lt;=Admin1!$C$5,"B",IF(B29&gt;=Admin1!$B$6,IF(B29&lt;=Admin1!$C$6,"C","--"))))))=FALSE,"--",IF(B29&gt;=Admin1!$B$4,IF(B29&lt;=Admin1!$C$4,"A",IF(B29&gt;=Admin1!$B$5,IF(B29&lt;=Admin1!$C$5,"B",IF(B29&gt;=Admin1!$B$6,IF(B29&lt;=Admin1!$C$6,"C","--")))))))</f>
        <v>A</v>
      </c>
      <c r="B29" s="119">
        <f>Admin2!A145</f>
        <v>44340</v>
      </c>
      <c r="C29" s="119" t="str">
        <f>Admin2!B145</f>
        <v>Mån</v>
      </c>
      <c r="D29" s="345"/>
      <c r="E29" s="288"/>
      <c r="F29" s="288"/>
      <c r="G29" s="288"/>
      <c r="H29" s="288"/>
      <c r="I29" s="288"/>
      <c r="J29" s="260" t="str">
        <f t="shared" si="4"/>
        <v/>
      </c>
      <c r="K29" s="308"/>
      <c r="L29" s="290"/>
      <c r="M29" s="124">
        <f t="shared" si="0"/>
        <v>0</v>
      </c>
      <c r="N29" s="124">
        <f t="shared" si="1"/>
        <v>0</v>
      </c>
      <c r="O29" s="124">
        <f t="shared" si="2"/>
        <v>0</v>
      </c>
      <c r="P29" s="196">
        <f t="shared" si="5"/>
        <v>0</v>
      </c>
      <c r="Q29" s="197">
        <f>IF(I29&gt;0,IF(A29="A",Semester!$B$17,0),0)</f>
        <v>0</v>
      </c>
      <c r="R29" s="198">
        <f>IF(I29&gt;0,IF(A29="B",Semester!$C$17,0),0)</f>
        <v>0</v>
      </c>
      <c r="S29" s="198">
        <f>IF(I29&gt;0,IF(A29="C",Semester!$D$17,0),0)</f>
        <v>0</v>
      </c>
      <c r="T29" s="31" t="str">
        <f t="shared" si="3"/>
        <v/>
      </c>
      <c r="U29" t="str">
        <f>Admin2!C145</f>
        <v/>
      </c>
    </row>
    <row r="30" spans="1:21" x14ac:dyDescent="0.35">
      <c r="A30" s="18" t="str">
        <f>IF(IF(B30&gt;=Admin1!$B$4,IF(B30&lt;=Admin1!$C$4,"A",IF(B30&gt;=Admin1!$B$5,IF(B30&lt;=Admin1!$C$5,"B",IF(B30&gt;=Admin1!$B$6,IF(B30&lt;=Admin1!$C$6,"C","--"))))))=FALSE,"--",IF(B30&gt;=Admin1!$B$4,IF(B30&lt;=Admin1!$C$4,"A",IF(B30&gt;=Admin1!$B$5,IF(B30&lt;=Admin1!$C$5,"B",IF(B30&gt;=Admin1!$B$6,IF(B30&lt;=Admin1!$C$6,"C","--")))))))</f>
        <v>A</v>
      </c>
      <c r="B30" s="119">
        <f>Admin2!A146</f>
        <v>44341</v>
      </c>
      <c r="C30" s="119" t="str">
        <f>Admin2!B146</f>
        <v>Tis</v>
      </c>
      <c r="D30" s="345"/>
      <c r="E30" s="288"/>
      <c r="F30" s="288"/>
      <c r="G30" s="288"/>
      <c r="H30" s="288"/>
      <c r="I30" s="288"/>
      <c r="J30" s="260" t="str">
        <f t="shared" si="4"/>
        <v/>
      </c>
      <c r="K30" s="308"/>
      <c r="L30" s="290"/>
      <c r="M30" s="124">
        <f t="shared" si="0"/>
        <v>0</v>
      </c>
      <c r="N30" s="124">
        <f t="shared" si="1"/>
        <v>0</v>
      </c>
      <c r="O30" s="124">
        <f t="shared" si="2"/>
        <v>0</v>
      </c>
      <c r="P30" s="196">
        <f t="shared" si="5"/>
        <v>0</v>
      </c>
      <c r="Q30" s="197">
        <f>IF(I30&gt;0,IF(A30="A",Semester!$B$17,0),0)</f>
        <v>0</v>
      </c>
      <c r="R30" s="198">
        <f>IF(I30&gt;0,IF(A30="B",Semester!$C$17,0),0)</f>
        <v>0</v>
      </c>
      <c r="S30" s="198">
        <f>IF(I30&gt;0,IF(A30="C",Semester!$D$17,0),0)</f>
        <v>0</v>
      </c>
      <c r="T30" s="31" t="str">
        <f t="shared" si="3"/>
        <v/>
      </c>
      <c r="U30" t="str">
        <f>Admin2!C146</f>
        <v/>
      </c>
    </row>
    <row r="31" spans="1:21" x14ac:dyDescent="0.35">
      <c r="A31" s="18" t="str">
        <f>IF(IF(B31&gt;=Admin1!$B$4,IF(B31&lt;=Admin1!$C$4,"A",IF(B31&gt;=Admin1!$B$5,IF(B31&lt;=Admin1!$C$5,"B",IF(B31&gt;=Admin1!$B$6,IF(B31&lt;=Admin1!$C$6,"C","--"))))))=FALSE,"--",IF(B31&gt;=Admin1!$B$4,IF(B31&lt;=Admin1!$C$4,"A",IF(B31&gt;=Admin1!$B$5,IF(B31&lt;=Admin1!$C$5,"B",IF(B31&gt;=Admin1!$B$6,IF(B31&lt;=Admin1!$C$6,"C","--")))))))</f>
        <v>A</v>
      </c>
      <c r="B31" s="119">
        <f>Admin2!A147</f>
        <v>44342</v>
      </c>
      <c r="C31" s="119" t="str">
        <f>Admin2!B147</f>
        <v>Ons</v>
      </c>
      <c r="D31" s="345"/>
      <c r="E31" s="288"/>
      <c r="F31" s="288"/>
      <c r="G31" s="288"/>
      <c r="H31" s="288"/>
      <c r="I31" s="288"/>
      <c r="J31" s="260" t="str">
        <f t="shared" si="4"/>
        <v/>
      </c>
      <c r="K31" s="308"/>
      <c r="L31" s="290"/>
      <c r="M31" s="124">
        <f t="shared" si="0"/>
        <v>0</v>
      </c>
      <c r="N31" s="124">
        <f t="shared" si="1"/>
        <v>0</v>
      </c>
      <c r="O31" s="124">
        <f t="shared" si="2"/>
        <v>0</v>
      </c>
      <c r="P31" s="196">
        <f t="shared" si="5"/>
        <v>0</v>
      </c>
      <c r="Q31" s="197">
        <f>IF(I31&gt;0,IF(A31="A",Semester!$B$17,0),0)</f>
        <v>0</v>
      </c>
      <c r="R31" s="198">
        <f>IF(I31&gt;0,IF(A31="B",Semester!$C$17,0),0)</f>
        <v>0</v>
      </c>
      <c r="S31" s="198">
        <f>IF(I31&gt;0,IF(A31="C",Semester!$D$17,0),0)</f>
        <v>0</v>
      </c>
      <c r="T31" s="31" t="str">
        <f t="shared" si="3"/>
        <v/>
      </c>
      <c r="U31" t="str">
        <f>Admin2!C147</f>
        <v/>
      </c>
    </row>
    <row r="32" spans="1:21" x14ac:dyDescent="0.35">
      <c r="A32" s="18" t="str">
        <f>IF(IF(B32&gt;=Admin1!$B$4,IF(B32&lt;=Admin1!$C$4,"A",IF(B32&gt;=Admin1!$B$5,IF(B32&lt;=Admin1!$C$5,"B",IF(B32&gt;=Admin1!$B$6,IF(B32&lt;=Admin1!$C$6,"C","--"))))))=FALSE,"--",IF(B32&gt;=Admin1!$B$4,IF(B32&lt;=Admin1!$C$4,"A",IF(B32&gt;=Admin1!$B$5,IF(B32&lt;=Admin1!$C$5,"B",IF(B32&gt;=Admin1!$B$6,IF(B32&lt;=Admin1!$C$6,"C","--")))))))</f>
        <v>A</v>
      </c>
      <c r="B32" s="119">
        <f>Admin2!A148</f>
        <v>44343</v>
      </c>
      <c r="C32" s="119" t="str">
        <f>Admin2!B148</f>
        <v>Tor</v>
      </c>
      <c r="D32" s="345"/>
      <c r="E32" s="288"/>
      <c r="F32" s="288"/>
      <c r="G32" s="288"/>
      <c r="H32" s="288"/>
      <c r="I32" s="288"/>
      <c r="J32" s="260" t="str">
        <f t="shared" si="4"/>
        <v/>
      </c>
      <c r="K32" s="308"/>
      <c r="L32" s="290"/>
      <c r="M32" s="124">
        <f t="shared" si="0"/>
        <v>0</v>
      </c>
      <c r="N32" s="124">
        <f t="shared" si="1"/>
        <v>0</v>
      </c>
      <c r="O32" s="124">
        <f t="shared" si="2"/>
        <v>0</v>
      </c>
      <c r="P32" s="196">
        <f t="shared" si="5"/>
        <v>0</v>
      </c>
      <c r="Q32" s="197">
        <f>IF(I32&gt;0,IF(A32="A",Semester!$B$17,0),0)</f>
        <v>0</v>
      </c>
      <c r="R32" s="198">
        <f>IF(I32&gt;0,IF(A32="B",Semester!$C$17,0),0)</f>
        <v>0</v>
      </c>
      <c r="S32" s="198">
        <f>IF(I32&gt;0,IF(A32="C",Semester!$D$17,0),0)</f>
        <v>0</v>
      </c>
      <c r="T32" s="31" t="str">
        <f t="shared" si="3"/>
        <v/>
      </c>
      <c r="U32" t="str">
        <f>Admin2!C148</f>
        <v/>
      </c>
    </row>
    <row r="33" spans="1:23" x14ac:dyDescent="0.35">
      <c r="A33" s="18" t="str">
        <f>IF(IF(B33&gt;=Admin1!$B$4,IF(B33&lt;=Admin1!$C$4,"A",IF(B33&gt;=Admin1!$B$5,IF(B33&lt;=Admin1!$C$5,"B",IF(B33&gt;=Admin1!$B$6,IF(B33&lt;=Admin1!$C$6,"C","--"))))))=FALSE,"--",IF(B33&gt;=Admin1!$B$4,IF(B33&lt;=Admin1!$C$4,"A",IF(B33&gt;=Admin1!$B$5,IF(B33&lt;=Admin1!$C$5,"B",IF(B33&gt;=Admin1!$B$6,IF(B33&lt;=Admin1!$C$6,"C","--")))))))</f>
        <v>A</v>
      </c>
      <c r="B33" s="119">
        <f>Admin2!A149</f>
        <v>44344</v>
      </c>
      <c r="C33" s="119" t="str">
        <f>Admin2!B149</f>
        <v>Fre</v>
      </c>
      <c r="D33" s="345"/>
      <c r="E33" s="288"/>
      <c r="F33" s="288"/>
      <c r="G33" s="288"/>
      <c r="H33" s="288"/>
      <c r="I33" s="288"/>
      <c r="J33" s="260" t="str">
        <f t="shared" si="4"/>
        <v/>
      </c>
      <c r="K33" s="308"/>
      <c r="L33" s="290"/>
      <c r="M33" s="124">
        <f t="shared" si="0"/>
        <v>0</v>
      </c>
      <c r="N33" s="124">
        <f t="shared" si="1"/>
        <v>0</v>
      </c>
      <c r="O33" s="124">
        <f t="shared" si="2"/>
        <v>0</v>
      </c>
      <c r="P33" s="196">
        <f t="shared" si="5"/>
        <v>0</v>
      </c>
      <c r="Q33" s="197">
        <f>IF(I33&gt;0,IF(A33="A",Semester!$B$17,0),0)</f>
        <v>0</v>
      </c>
      <c r="R33" s="198">
        <f>IF(I33&gt;0,IF(A33="B",Semester!$C$17,0),0)</f>
        <v>0</v>
      </c>
      <c r="S33" s="198">
        <f>IF(I33&gt;0,IF(A33="C",Semester!$D$17,0),0)</f>
        <v>0</v>
      </c>
      <c r="T33" s="31" t="str">
        <f t="shared" si="3"/>
        <v/>
      </c>
      <c r="U33" t="str">
        <f>Admin2!C149</f>
        <v/>
      </c>
    </row>
    <row r="34" spans="1:23" x14ac:dyDescent="0.35">
      <c r="A34" s="18" t="str">
        <f>IF(IF(B34&gt;=Admin1!$B$4,IF(B34&lt;=Admin1!$C$4,"A",IF(B34&gt;=Admin1!$B$5,IF(B34&lt;=Admin1!$C$5,"B",IF(B34&gt;=Admin1!$B$6,IF(B34&lt;=Admin1!$C$6,"C","--"))))))=FALSE,"--",IF(B34&gt;=Admin1!$B$4,IF(B34&lt;=Admin1!$C$4,"A",IF(B34&gt;=Admin1!$B$5,IF(B34&lt;=Admin1!$C$5,"B",IF(B34&gt;=Admin1!$B$6,IF(B34&lt;=Admin1!$C$6,"C","--")))))))</f>
        <v>A</v>
      </c>
      <c r="B34" s="119">
        <f>Admin2!A150</f>
        <v>44345</v>
      </c>
      <c r="C34" s="119" t="str">
        <f>Admin2!B150</f>
        <v>Lör</v>
      </c>
      <c r="D34" s="345"/>
      <c r="E34" s="288"/>
      <c r="F34" s="288"/>
      <c r="G34" s="288"/>
      <c r="H34" s="288"/>
      <c r="I34" s="288"/>
      <c r="J34" s="260" t="str">
        <f t="shared" si="4"/>
        <v/>
      </c>
      <c r="K34" s="308"/>
      <c r="L34" s="290"/>
      <c r="M34" s="124">
        <f t="shared" si="0"/>
        <v>0</v>
      </c>
      <c r="N34" s="124">
        <f t="shared" si="1"/>
        <v>0</v>
      </c>
      <c r="O34" s="124">
        <f t="shared" si="2"/>
        <v>0</v>
      </c>
      <c r="P34" s="196">
        <f t="shared" si="5"/>
        <v>0</v>
      </c>
      <c r="Q34" s="197">
        <f>IF(I34&gt;0,IF(A34="A",Semester!$B$17,0),0)</f>
        <v>0</v>
      </c>
      <c r="R34" s="198">
        <f>IF(I34&gt;0,IF(A34="B",Semester!$C$17,0),0)</f>
        <v>0</v>
      </c>
      <c r="S34" s="198">
        <f>IF(I34&gt;0,IF(A34="C",Semester!$D$17,0),0)</f>
        <v>0</v>
      </c>
      <c r="T34" s="31" t="str">
        <f t="shared" si="3"/>
        <v/>
      </c>
      <c r="U34" t="str">
        <f>Admin2!C150</f>
        <v/>
      </c>
    </row>
    <row r="35" spans="1:23" x14ac:dyDescent="0.35">
      <c r="A35" s="18" t="str">
        <f>IF(IF(B35&gt;=Admin1!$B$4,IF(B35&lt;=Admin1!$C$4,"A",IF(B35&gt;=Admin1!$B$5,IF(B35&lt;=Admin1!$C$5,"B",IF(B35&gt;=Admin1!$B$6,IF(B35&lt;=Admin1!$C$6,"C","--"))))))=FALSE,"--",IF(B35&gt;=Admin1!$B$4,IF(B35&lt;=Admin1!$C$4,"A",IF(B35&gt;=Admin1!$B$5,IF(B35&lt;=Admin1!$C$5,"B",IF(B35&gt;=Admin1!$B$6,IF(B35&lt;=Admin1!$C$6,"C","--")))))))</f>
        <v>A</v>
      </c>
      <c r="B35" s="119">
        <f>Admin2!A151</f>
        <v>44346</v>
      </c>
      <c r="C35" s="119" t="str">
        <f>Admin2!B151</f>
        <v>Sön</v>
      </c>
      <c r="D35" s="345"/>
      <c r="E35" s="288"/>
      <c r="F35" s="288"/>
      <c r="G35" s="288"/>
      <c r="H35" s="288"/>
      <c r="I35" s="288"/>
      <c r="J35" s="260" t="str">
        <f t="shared" si="4"/>
        <v/>
      </c>
      <c r="K35" s="308"/>
      <c r="L35" s="290"/>
      <c r="M35" s="124">
        <f t="shared" si="0"/>
        <v>0</v>
      </c>
      <c r="N35" s="124">
        <f t="shared" si="1"/>
        <v>0</v>
      </c>
      <c r="O35" s="124">
        <f t="shared" si="2"/>
        <v>0</v>
      </c>
      <c r="P35" s="196">
        <f t="shared" si="5"/>
        <v>0</v>
      </c>
      <c r="Q35" s="197">
        <f>IF(I35&gt;0,IF(A35="A",Semester!$B$17,0),0)</f>
        <v>0</v>
      </c>
      <c r="R35" s="198">
        <f>IF(I35&gt;0,IF(A35="B",Semester!$C$17,0),0)</f>
        <v>0</v>
      </c>
      <c r="S35" s="198">
        <f>IF(I35&gt;0,IF(A35="C",Semester!$D$17,0),0)</f>
        <v>0</v>
      </c>
      <c r="T35" s="31" t="str">
        <f t="shared" si="3"/>
        <v/>
      </c>
      <c r="U35" t="str">
        <f>Admin2!C151</f>
        <v>Mors dag</v>
      </c>
    </row>
    <row r="36" spans="1:23" ht="15" thickBot="1" x14ac:dyDescent="0.4">
      <c r="A36" s="120" t="str">
        <f>IF(IF(B36&gt;=Admin1!$B$4,IF(B36&lt;=Admin1!$C$4,"A",IF(B36&gt;=Admin1!$B$5,IF(B36&lt;=Admin1!$C$5,"B",IF(B36&gt;=Admin1!$B$6,IF(B36&lt;=Admin1!$C$6,"C","--"))))))=FALSE,"--",IF(B36&gt;=Admin1!$B$4,IF(B36&lt;=Admin1!$C$4,"A",IF(B36&gt;=Admin1!$B$5,IF(B36&lt;=Admin1!$C$5,"B",IF(B36&gt;=Admin1!$B$6,IF(B36&lt;=Admin1!$C$6,"C","--")))))))</f>
        <v>A</v>
      </c>
      <c r="B36" s="119">
        <f>Admin2!A152</f>
        <v>44347</v>
      </c>
      <c r="C36" s="119" t="str">
        <f>Admin2!B152</f>
        <v>Mån</v>
      </c>
      <c r="D36" s="345"/>
      <c r="E36" s="289"/>
      <c r="F36" s="289"/>
      <c r="G36" s="289"/>
      <c r="H36" s="289"/>
      <c r="I36" s="289"/>
      <c r="J36" s="261" t="str">
        <f t="shared" si="4"/>
        <v/>
      </c>
      <c r="K36" s="309"/>
      <c r="L36" s="291"/>
      <c r="M36" s="124">
        <f t="shared" si="0"/>
        <v>0</v>
      </c>
      <c r="N36" s="124">
        <f t="shared" si="1"/>
        <v>0</v>
      </c>
      <c r="O36" s="124">
        <f t="shared" si="2"/>
        <v>0</v>
      </c>
      <c r="P36" s="199">
        <f t="shared" si="5"/>
        <v>0</v>
      </c>
      <c r="Q36" s="200">
        <f>IF(I36&gt;0,IF(A36="A",Semester!$B$17,0),0)</f>
        <v>0</v>
      </c>
      <c r="R36" s="201">
        <f>IF(I36&gt;0,IF(A36="B",Semester!$C$17,0),0)</f>
        <v>0</v>
      </c>
      <c r="S36" s="201">
        <f>IF(I36&gt;0,IF(A36="C",Semester!$D$17,0),0)</f>
        <v>0</v>
      </c>
      <c r="T36" s="31" t="str">
        <f t="shared" si="3"/>
        <v/>
      </c>
      <c r="U36" t="str">
        <f>Admin2!C152</f>
        <v/>
      </c>
    </row>
    <row r="37" spans="1:23" ht="15" thickBot="1" x14ac:dyDescent="0.4">
      <c r="A37" s="444" t="s">
        <v>258</v>
      </c>
      <c r="B37" s="445"/>
      <c r="C37" s="446"/>
      <c r="D37" s="210">
        <f>COUNT(D6:D36)</f>
        <v>0</v>
      </c>
      <c r="E37" s="130">
        <f t="shared" ref="E37" si="6">COUNT(E6:E36)</f>
        <v>0</v>
      </c>
      <c r="F37" s="130">
        <f>SUM(M6:M36)</f>
        <v>0</v>
      </c>
      <c r="G37" s="130">
        <f>SUM(N6:N36)</f>
        <v>0</v>
      </c>
      <c r="H37" s="130">
        <f>SUM(O6:O36)</f>
        <v>0</v>
      </c>
      <c r="I37" s="130">
        <f>COUNT(I6:I36)</f>
        <v>0</v>
      </c>
      <c r="J37" s="202">
        <f>(D37-E37-F37-G37-H37-IF(E38+F38+G38+H38=0,D37,I37))*-1</f>
        <v>0</v>
      </c>
      <c r="K37" s="212" t="s">
        <v>149</v>
      </c>
      <c r="L37" s="211">
        <f>SUM(L6:L36)</f>
        <v>0</v>
      </c>
      <c r="P37" s="203">
        <f>SUM(P6:P36)</f>
        <v>0</v>
      </c>
      <c r="Q37" s="204">
        <f>SUM(Q6:Q36)</f>
        <v>0</v>
      </c>
      <c r="R37" s="205">
        <f t="shared" ref="R37:S37" si="7">SUM(R6:R36)</f>
        <v>0</v>
      </c>
      <c r="S37" s="206">
        <f t="shared" si="7"/>
        <v>0</v>
      </c>
      <c r="T37" s="256"/>
      <c r="U37" s="257"/>
    </row>
    <row r="38" spans="1:23" ht="15" thickBot="1" x14ac:dyDescent="0.4">
      <c r="A38" s="444" t="s">
        <v>259</v>
      </c>
      <c r="B38" s="445"/>
      <c r="C38" s="446"/>
      <c r="D38" s="258">
        <f t="shared" ref="D38:J38" si="8">SUM(D6:D36)</f>
        <v>0</v>
      </c>
      <c r="E38" s="259">
        <f t="shared" si="8"/>
        <v>0</v>
      </c>
      <c r="F38" s="259">
        <f t="shared" si="8"/>
        <v>0</v>
      </c>
      <c r="G38" s="259">
        <f t="shared" si="8"/>
        <v>0</v>
      </c>
      <c r="H38" s="259">
        <f t="shared" si="8"/>
        <v>0</v>
      </c>
      <c r="I38" s="259">
        <f t="shared" si="8"/>
        <v>0</v>
      </c>
      <c r="J38" s="259">
        <f t="shared" si="8"/>
        <v>0</v>
      </c>
      <c r="K38" s="438"/>
      <c r="L38" s="439"/>
      <c r="M38" s="439"/>
      <c r="N38" s="439"/>
      <c r="O38" s="439"/>
      <c r="P38" s="440"/>
    </row>
    <row r="39" spans="1:23" ht="15" customHeight="1" thickBot="1" x14ac:dyDescent="0.4">
      <c r="A39" s="296"/>
      <c r="B39" s="255"/>
      <c r="C39" s="255"/>
      <c r="D39" s="266"/>
      <c r="E39" s="266"/>
      <c r="F39" s="266"/>
      <c r="G39" s="266"/>
      <c r="H39" s="266"/>
      <c r="I39" s="266"/>
      <c r="J39" s="265"/>
      <c r="K39" s="438"/>
      <c r="L39" s="439"/>
      <c r="M39" s="439"/>
      <c r="N39" s="439"/>
      <c r="O39" s="439"/>
      <c r="P39" s="440"/>
      <c r="V39" s="316" t="s">
        <v>260</v>
      </c>
      <c r="W39" s="257"/>
    </row>
    <row r="40" spans="1:23" ht="15" thickBot="1" x14ac:dyDescent="0.4">
      <c r="A40" s="447" t="s">
        <v>261</v>
      </c>
      <c r="B40" s="448"/>
      <c r="C40" s="448"/>
      <c r="D40" s="449"/>
      <c r="E40" s="262" t="s">
        <v>262</v>
      </c>
      <c r="F40" s="262" t="s">
        <v>233</v>
      </c>
      <c r="G40" s="263" t="s">
        <v>56</v>
      </c>
      <c r="H40" s="281" t="s">
        <v>263</v>
      </c>
      <c r="I40" s="282" t="s">
        <v>264</v>
      </c>
      <c r="J40" s="264"/>
      <c r="K40" s="438"/>
      <c r="L40" s="439"/>
      <c r="M40" s="439"/>
      <c r="N40" s="439"/>
      <c r="O40" s="439"/>
      <c r="P40" s="440"/>
      <c r="V40" s="107" t="s">
        <v>262</v>
      </c>
      <c r="W40" s="107" t="s">
        <v>265</v>
      </c>
    </row>
    <row r="41" spans="1:23" x14ac:dyDescent="0.35">
      <c r="A41" s="69"/>
      <c r="B41"/>
      <c r="D41" s="269" t="s">
        <v>266</v>
      </c>
      <c r="E41" s="267">
        <f>Admin1!C14</f>
        <v>21.235000000000003</v>
      </c>
      <c r="F41" s="269">
        <f>D37</f>
        <v>0</v>
      </c>
      <c r="G41" s="276">
        <f>SUM(E37:I37)</f>
        <v>0</v>
      </c>
      <c r="H41" s="283">
        <f>Apr!I41</f>
        <v>0</v>
      </c>
      <c r="I41" s="284">
        <f>G41-F41+H41</f>
        <v>0</v>
      </c>
      <c r="J41" s="292" t="s">
        <v>267</v>
      </c>
      <c r="K41" s="438"/>
      <c r="L41" s="439"/>
      <c r="M41" s="439"/>
      <c r="N41" s="439"/>
      <c r="O41" s="439"/>
      <c r="P41" s="440"/>
      <c r="V41" s="107" t="s">
        <v>233</v>
      </c>
      <c r="W41" s="107" t="s">
        <v>268</v>
      </c>
    </row>
    <row r="42" spans="1:23" ht="15" thickBot="1" x14ac:dyDescent="0.4">
      <c r="A42" s="69"/>
      <c r="B42"/>
      <c r="C42" s="126"/>
      <c r="D42" s="271" t="s">
        <v>269</v>
      </c>
      <c r="E42" s="268">
        <f>Admin1!D14</f>
        <v>169.88000000000002</v>
      </c>
      <c r="F42" s="268">
        <f>D38</f>
        <v>0</v>
      </c>
      <c r="G42" s="277">
        <f>SUM(E38:I38)</f>
        <v>0</v>
      </c>
      <c r="H42" s="285">
        <f>Apr!I42</f>
        <v>0</v>
      </c>
      <c r="I42" s="286">
        <f>G42-F42+H42</f>
        <v>0</v>
      </c>
      <c r="J42" s="292" t="s">
        <v>267</v>
      </c>
      <c r="K42" s="450" t="s">
        <v>270</v>
      </c>
      <c r="L42" s="451"/>
      <c r="M42" s="451"/>
      <c r="N42" s="451"/>
      <c r="O42" s="451"/>
      <c r="P42" s="452"/>
      <c r="Q42" s="8"/>
      <c r="R42" s="8"/>
      <c r="S42" s="8"/>
      <c r="V42" s="107" t="s">
        <v>56</v>
      </c>
      <c r="W42" s="107" t="s">
        <v>271</v>
      </c>
    </row>
    <row r="43" spans="1:23" ht="15" customHeight="1" thickBot="1" x14ac:dyDescent="0.4">
      <c r="A43" s="297"/>
      <c r="B43" s="270"/>
      <c r="C43" s="270"/>
      <c r="D43" s="272"/>
      <c r="E43" s="273"/>
      <c r="F43" s="274"/>
      <c r="G43" s="274"/>
      <c r="H43" s="274"/>
      <c r="I43" s="274"/>
      <c r="J43" s="293"/>
      <c r="K43" s="438"/>
      <c r="L43" s="439"/>
      <c r="M43" s="439"/>
      <c r="N43" s="439"/>
      <c r="O43" s="439"/>
      <c r="P43" s="440"/>
      <c r="V43" s="107" t="s">
        <v>263</v>
      </c>
      <c r="W43" s="107" t="s">
        <v>272</v>
      </c>
    </row>
    <row r="44" spans="1:23" ht="15" thickBot="1" x14ac:dyDescent="0.4">
      <c r="A44" s="453" t="s">
        <v>273</v>
      </c>
      <c r="B44" s="454"/>
      <c r="C44" s="454"/>
      <c r="D44" s="455"/>
      <c r="E44" s="262" t="s">
        <v>274</v>
      </c>
      <c r="F44" s="262" t="s">
        <v>275</v>
      </c>
      <c r="G44" s="456" t="s">
        <v>276</v>
      </c>
      <c r="H44" s="457"/>
      <c r="I44" s="262" t="s">
        <v>277</v>
      </c>
      <c r="J44" s="294"/>
      <c r="K44" s="438"/>
      <c r="L44" s="439"/>
      <c r="M44" s="439"/>
      <c r="N44" s="439"/>
      <c r="O44" s="439"/>
      <c r="P44" s="440"/>
      <c r="V44" s="107"/>
      <c r="W44" s="107" t="s">
        <v>278</v>
      </c>
    </row>
    <row r="45" spans="1:23" ht="15" thickBot="1" x14ac:dyDescent="0.4">
      <c r="A45" s="69"/>
      <c r="B45"/>
      <c r="C45" s="280"/>
      <c r="D45" s="279" t="s">
        <v>56</v>
      </c>
      <c r="E45" s="275">
        <f>Semester!J16</f>
        <v>0</v>
      </c>
      <c r="F45" s="278">
        <f>Semester!C10</f>
        <v>0</v>
      </c>
      <c r="G45" s="458">
        <f>SUM(Semester!E21:E25)</f>
        <v>0</v>
      </c>
      <c r="H45" s="459"/>
      <c r="I45" s="278">
        <f>E45+F45-G45</f>
        <v>0</v>
      </c>
      <c r="J45" s="295"/>
      <c r="K45" s="441"/>
      <c r="L45" s="442"/>
      <c r="M45" s="442"/>
      <c r="N45" s="442"/>
      <c r="O45" s="442"/>
      <c r="P45" s="443"/>
      <c r="V45" s="107" t="s">
        <v>264</v>
      </c>
      <c r="W45" s="107" t="s">
        <v>279</v>
      </c>
    </row>
    <row r="46" spans="1:23" ht="15" thickBot="1" x14ac:dyDescent="0.4">
      <c r="A46" s="428" t="s">
        <v>280</v>
      </c>
      <c r="B46" s="429"/>
      <c r="C46" s="429"/>
      <c r="D46" s="429"/>
      <c r="E46" s="429"/>
      <c r="F46" s="429"/>
      <c r="G46" s="429"/>
      <c r="H46" s="429"/>
      <c r="I46" s="429"/>
      <c r="J46" s="430"/>
      <c r="K46" s="410" t="s">
        <v>281</v>
      </c>
      <c r="L46" s="411"/>
      <c r="M46" s="411"/>
      <c r="N46" s="411"/>
      <c r="O46" s="411"/>
      <c r="P46" s="412"/>
      <c r="V46" s="73" t="s">
        <v>282</v>
      </c>
    </row>
    <row r="47" spans="1:23" x14ac:dyDescent="0.35">
      <c r="A47" s="423" t="s">
        <v>283</v>
      </c>
      <c r="B47" s="466"/>
      <c r="C47" s="467"/>
      <c r="D47" s="467"/>
      <c r="E47" s="467"/>
      <c r="F47" s="467"/>
      <c r="G47" s="467"/>
      <c r="H47" s="467"/>
      <c r="I47" s="468"/>
      <c r="J47" s="300"/>
      <c r="K47" s="460"/>
      <c r="L47" s="461"/>
      <c r="M47" s="461"/>
      <c r="N47" s="461"/>
      <c r="O47" s="461"/>
      <c r="P47" s="462"/>
      <c r="V47" s="107" t="s">
        <v>284</v>
      </c>
      <c r="W47" s="107"/>
    </row>
    <row r="48" spans="1:23" x14ac:dyDescent="0.35">
      <c r="A48" s="424"/>
      <c r="B48" s="469"/>
      <c r="C48" s="470"/>
      <c r="D48" s="470"/>
      <c r="E48" s="470"/>
      <c r="F48" s="470"/>
      <c r="G48" s="470"/>
      <c r="H48" s="470"/>
      <c r="I48" s="471"/>
      <c r="J48" s="301"/>
      <c r="K48" s="463"/>
      <c r="L48" s="464"/>
      <c r="M48" s="464"/>
      <c r="N48" s="464"/>
      <c r="O48" s="464"/>
      <c r="P48" s="465"/>
      <c r="V48" s="107" t="s">
        <v>285</v>
      </c>
      <c r="W48" s="107"/>
    </row>
    <row r="49" spans="1:23" x14ac:dyDescent="0.35">
      <c r="A49" s="424"/>
      <c r="B49" s="469"/>
      <c r="C49" s="470"/>
      <c r="D49" s="470"/>
      <c r="E49" s="470"/>
      <c r="F49" s="470"/>
      <c r="G49" s="470"/>
      <c r="H49" s="470"/>
      <c r="I49" s="471"/>
      <c r="J49" s="301"/>
      <c r="K49" s="463"/>
      <c r="L49" s="464"/>
      <c r="M49" s="464"/>
      <c r="N49" s="464"/>
      <c r="O49" s="464"/>
      <c r="P49" s="465"/>
      <c r="V49" s="107" t="s">
        <v>286</v>
      </c>
      <c r="W49" s="107" t="s">
        <v>287</v>
      </c>
    </row>
    <row r="50" spans="1:23" x14ac:dyDescent="0.35">
      <c r="A50" s="419" t="s">
        <v>5</v>
      </c>
      <c r="B50" s="419"/>
      <c r="C50" s="419"/>
      <c r="D50" s="419"/>
      <c r="E50" s="419"/>
      <c r="F50" s="419"/>
      <c r="G50" s="419"/>
      <c r="H50" s="419"/>
      <c r="I50" s="419"/>
      <c r="J50" s="419"/>
      <c r="K50" s="419"/>
      <c r="L50" s="419"/>
      <c r="M50" s="419"/>
      <c r="N50" s="419"/>
      <c r="O50" s="419"/>
      <c r="P50" s="419"/>
    </row>
  </sheetData>
  <sheetProtection algorithmName="SHA-512" hashValue="6akUerql9rqAKYd17/sE2GqfvzYoqKhbMSHmE68jiA4rPET8P66/+EX0N3DnbiciVno1Ux55Sdjl9ynh3lYovA==" saltValue="BuZOnPJ6NRD0yi+lfO+l7w==" spinCount="100000" sheet="1" selectLockedCells="1"/>
  <mergeCells count="24">
    <mergeCell ref="K43:P45"/>
    <mergeCell ref="A37:C37"/>
    <mergeCell ref="A38:C38"/>
    <mergeCell ref="K38:P41"/>
    <mergeCell ref="A40:D40"/>
    <mergeCell ref="K42:P42"/>
    <mergeCell ref="A44:D44"/>
    <mergeCell ref="G44:H44"/>
    <mergeCell ref="G45:H45"/>
    <mergeCell ref="V1:Y1"/>
    <mergeCell ref="J2:K2"/>
    <mergeCell ref="B4:L4"/>
    <mergeCell ref="Q4:S4"/>
    <mergeCell ref="W5:AE5"/>
    <mergeCell ref="K46:P46"/>
    <mergeCell ref="K48:P48"/>
    <mergeCell ref="B49:I49"/>
    <mergeCell ref="K49:P49"/>
    <mergeCell ref="A50:P50"/>
    <mergeCell ref="K47:P47"/>
    <mergeCell ref="A47:A49"/>
    <mergeCell ref="B47:I47"/>
    <mergeCell ref="B48:I48"/>
    <mergeCell ref="A46:J46"/>
  </mergeCells>
  <hyperlinks>
    <hyperlink ref="V1:Y1" location="Uppstart!D14" display="Till uppstartsfliken" xr:uid="{B41B83EA-8DC0-4C4F-96D8-C23DE6302CE6}"/>
    <hyperlink ref="L5" location="Hjälptexter!A4" display="Räkn" xr:uid="{70C6B763-1488-4C2E-9E90-27B96530392F}"/>
    <hyperlink ref="L1" r:id="rId1" xr:uid="{94103E29-7A3F-464B-9922-2E7052D8AB33}"/>
  </hyperlinks>
  <pageMargins left="0.51181102362204722" right="0.31496062992125984" top="0.43307086614173229" bottom="0.43307086614173229" header="0.31496062992125984" footer="0.31496062992125984"/>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50"/>
  <sheetViews>
    <sheetView showGridLines="0" zoomScaleNormal="100" workbookViewId="0">
      <pane xSplit="3" ySplit="5" topLeftCell="D6" activePane="bottomRight" state="frozen"/>
      <selection activeCell="L5" sqref="L5"/>
      <selection pane="topRight" activeCell="L5" sqref="L5"/>
      <selection pane="bottomLeft" activeCell="L5" sqref="L5"/>
      <selection pane="bottomRight" activeCell="D6" sqref="D6"/>
    </sheetView>
  </sheetViews>
  <sheetFormatPr defaultRowHeight="14.5" x14ac:dyDescent="0.35"/>
  <cols>
    <col min="1" max="1" width="3.7265625" style="31" customWidth="1"/>
    <col min="2" max="2" width="4.81640625" style="31" customWidth="1"/>
    <col min="3" max="3" width="6.1796875" customWidth="1"/>
    <col min="4" max="5" width="5.7265625" style="31" customWidth="1"/>
    <col min="6" max="8" width="5.1796875" style="31" customWidth="1"/>
    <col min="9" max="9" width="5.7265625" style="31" customWidth="1"/>
    <col min="10" max="10" width="5.26953125" style="31" customWidth="1"/>
    <col min="11" max="11" width="29.26953125" customWidth="1"/>
    <col min="12" max="12" width="6.7265625" customWidth="1"/>
    <col min="13" max="13" width="3.54296875" style="124" hidden="1" customWidth="1"/>
    <col min="14" max="15" width="3.54296875" hidden="1" customWidth="1"/>
    <col min="16" max="16" width="4.7265625" customWidth="1"/>
    <col min="17" max="19" width="4.453125" hidden="1" customWidth="1"/>
    <col min="20" max="20" width="10.7265625" hidden="1" customWidth="1"/>
    <col min="21" max="21" width="12.1796875" customWidth="1"/>
    <col min="22" max="22" width="6.1796875" customWidth="1"/>
  </cols>
  <sheetData>
    <row r="1" spans="1:31" ht="31.5" customHeight="1" x14ac:dyDescent="0.5">
      <c r="A1" s="207"/>
      <c r="B1" s="123"/>
      <c r="C1" s="64"/>
      <c r="D1" s="123"/>
      <c r="E1" s="123"/>
      <c r="F1" s="123"/>
      <c r="G1" s="123"/>
      <c r="H1" s="123"/>
      <c r="I1" s="191" t="str">
        <f>"Schema för juni" &amp; RIGHT(Uppstart!K1,5)</f>
        <v>Schema för juni 2021</v>
      </c>
      <c r="J1" s="123"/>
      <c r="K1" s="64"/>
      <c r="L1" s="328" t="s">
        <v>40</v>
      </c>
      <c r="P1" s="192"/>
      <c r="V1" s="431" t="s">
        <v>223</v>
      </c>
      <c r="W1" s="431"/>
      <c r="X1" s="431"/>
      <c r="Y1" s="431"/>
    </row>
    <row r="2" spans="1:31" ht="15.75" customHeight="1" x14ac:dyDescent="0.35">
      <c r="A2" s="208"/>
      <c r="I2" s="40" t="s">
        <v>36</v>
      </c>
      <c r="J2" s="432" t="str">
        <f>IF(Uppstart!C5="Skriv ditt namn här","Skriv ditt namn på fliken Uppstart",Uppstart!C5)</f>
        <v>Skriv ditt namn på fliken Uppstart</v>
      </c>
      <c r="K2" s="432"/>
      <c r="P2" s="126"/>
      <c r="V2" t="s">
        <v>225</v>
      </c>
    </row>
    <row r="3" spans="1:31" x14ac:dyDescent="0.35">
      <c r="A3" s="161"/>
      <c r="J3" s="125" t="str">
        <f>IF(Uppstart!C6="Skriv arbetsgivarens namn här","Skriv arbetsgivarens namn på fliken Uppstart",Uppstart!C6)</f>
        <v>Skriv arbetsgivarens namn på fliken Uppstart</v>
      </c>
      <c r="P3" s="126"/>
      <c r="V3" t="s">
        <v>227</v>
      </c>
      <c r="W3" t="s">
        <v>228</v>
      </c>
    </row>
    <row r="4" spans="1:31" x14ac:dyDescent="0.35">
      <c r="A4" s="209"/>
      <c r="B4" s="433" t="s">
        <v>229</v>
      </c>
      <c r="C4" s="433"/>
      <c r="D4" s="433"/>
      <c r="E4" s="433"/>
      <c r="F4" s="433"/>
      <c r="G4" s="433"/>
      <c r="H4" s="433"/>
      <c r="I4" s="433"/>
      <c r="J4" s="433"/>
      <c r="K4" s="433"/>
      <c r="L4" s="433"/>
      <c r="P4" s="287"/>
      <c r="Q4" s="434" t="s">
        <v>230</v>
      </c>
      <c r="R4" s="435"/>
      <c r="S4" s="435"/>
      <c r="V4" t="s">
        <v>231</v>
      </c>
      <c r="W4" t="s">
        <v>232</v>
      </c>
    </row>
    <row r="5" spans="1:31" s="31" customFormat="1" ht="35.5" x14ac:dyDescent="0.35">
      <c r="A5" s="127" t="s">
        <v>137</v>
      </c>
      <c r="B5" s="127" t="s">
        <v>180</v>
      </c>
      <c r="C5" s="127" t="s">
        <v>181</v>
      </c>
      <c r="D5" s="127" t="s">
        <v>233</v>
      </c>
      <c r="E5" s="127" t="s">
        <v>59</v>
      </c>
      <c r="F5" s="127" t="s">
        <v>60</v>
      </c>
      <c r="G5" s="127" t="s">
        <v>61</v>
      </c>
      <c r="H5" s="127" t="s">
        <v>62</v>
      </c>
      <c r="I5" s="193" t="s">
        <v>234</v>
      </c>
      <c r="J5" s="127" t="s">
        <v>235</v>
      </c>
      <c r="K5" s="18" t="s">
        <v>236</v>
      </c>
      <c r="L5" s="140" t="s">
        <v>237</v>
      </c>
      <c r="M5" s="128" t="s">
        <v>238</v>
      </c>
      <c r="N5" s="40" t="s">
        <v>239</v>
      </c>
      <c r="O5" s="40" t="s">
        <v>240</v>
      </c>
      <c r="P5" s="193" t="s">
        <v>241</v>
      </c>
      <c r="Q5" s="194" t="s">
        <v>97</v>
      </c>
      <c r="R5" s="195" t="s">
        <v>98</v>
      </c>
      <c r="S5" s="195" t="s">
        <v>99</v>
      </c>
      <c r="U5" s="129"/>
      <c r="V5" s="155" t="s">
        <v>242</v>
      </c>
      <c r="W5" s="436" t="s">
        <v>243</v>
      </c>
      <c r="X5" s="437"/>
      <c r="Y5" s="437"/>
      <c r="Z5" s="437"/>
      <c r="AA5" s="437"/>
      <c r="AB5" s="437"/>
      <c r="AC5" s="437"/>
      <c r="AD5" s="437"/>
      <c r="AE5" s="437"/>
    </row>
    <row r="6" spans="1:31" x14ac:dyDescent="0.35">
      <c r="A6" s="18" t="str">
        <f>IF(IF(B6&gt;=Admin1!$B$4,IF(B6&lt;=Admin1!$C$4,"A",IF(B6&gt;=Admin1!$B$5,IF(B6&lt;=Admin1!$C$5,"B",IF(B6&gt;=Admin1!$B$6,IF(B6&lt;=Admin1!$C$6,"C","--"))))))=FALSE,"--",IF(B6&gt;=Admin1!$B$4,IF(B6&lt;=Admin1!$C$4,"A",IF(B6&gt;=Admin1!$B$5,IF(B6&lt;=Admin1!$C$5,"B",IF(B6&gt;=Admin1!$B$6,IF(B6&lt;=Admin1!$C$6,"C","--")))))))</f>
        <v>A</v>
      </c>
      <c r="B6" s="119">
        <f>Admin2!A153</f>
        <v>44348</v>
      </c>
      <c r="C6" s="119" t="str">
        <f>Admin2!B153</f>
        <v>Tis</v>
      </c>
      <c r="D6" s="345"/>
      <c r="E6" s="288"/>
      <c r="F6" s="288"/>
      <c r="G6" s="288"/>
      <c r="H6" s="288"/>
      <c r="I6" s="288"/>
      <c r="J6" s="260" t="str">
        <f>T6</f>
        <v/>
      </c>
      <c r="K6" s="308"/>
      <c r="L6" s="290"/>
      <c r="M6" s="124">
        <f t="shared" ref="M6:M36" si="0">IF(E6&gt;0,0,IF(F6&gt;0,1,0))</f>
        <v>0</v>
      </c>
      <c r="N6" s="124">
        <f t="shared" ref="N6:N36" si="1">IF(E6&gt;0,0,IF(G6&gt;0,1-M6,0))</f>
        <v>0</v>
      </c>
      <c r="O6" s="124">
        <f t="shared" ref="O6:O36" si="2">IF(E6&gt;0,0,IF(H6&gt;0,1-M6-N6,0))</f>
        <v>0</v>
      </c>
      <c r="P6" s="196">
        <f>Q6+R6+S6</f>
        <v>0</v>
      </c>
      <c r="Q6" s="197">
        <f>IF(I6&gt;0,IF(A6="A",Semester!$B$17,0),0)</f>
        <v>0</v>
      </c>
      <c r="R6" s="198">
        <f>IF(I6&gt;0,IF(A6="B",Semester!$C$17,0),0)</f>
        <v>0</v>
      </c>
      <c r="S6" s="198">
        <f>IF(I6&gt;0,IF(A6="C",Semester!$D$17,0),0)</f>
        <v>0</v>
      </c>
      <c r="T6" s="31" t="str">
        <f t="shared" ref="T6:T36" si="3">IF(E6=".",IF(SUM(F6:I6)=0,D6*-1,"Fel1"),IF(SUM(E6:I6)=0,"",IF(I6&gt;0,IF(D6=I6,IF(SUM(E6:H6)=0,"","Fel2"),"Fel3"),IF(SUM(F6:H6)&gt;0,IF(SUM(E6:H6)&lt;=D6,IF(D6-SUM(E6:H6)=0,"",SUM(E6:H6)-D6),"Fel4"),IF(D6-E6=0,"",E6-D6)))))</f>
        <v/>
      </c>
      <c r="U6" t="str">
        <f>Admin2!C153</f>
        <v/>
      </c>
    </row>
    <row r="7" spans="1:31" x14ac:dyDescent="0.35">
      <c r="A7" s="18" t="str">
        <f>IF(IF(B7&gt;=Admin1!$B$4,IF(B7&lt;=Admin1!$C$4,"A",IF(B7&gt;=Admin1!$B$5,IF(B7&lt;=Admin1!$C$5,"B",IF(B7&gt;=Admin1!$B$6,IF(B7&lt;=Admin1!$C$6,"C","--"))))))=FALSE,"--",IF(B7&gt;=Admin1!$B$4,IF(B7&lt;=Admin1!$C$4,"A",IF(B7&gt;=Admin1!$B$5,IF(B7&lt;=Admin1!$C$5,"B",IF(B7&gt;=Admin1!$B$6,IF(B7&lt;=Admin1!$C$6,"C","--")))))))</f>
        <v>A</v>
      </c>
      <c r="B7" s="119">
        <f>Admin2!A154</f>
        <v>44349</v>
      </c>
      <c r="C7" s="119" t="str">
        <f>Admin2!B154</f>
        <v>Ons</v>
      </c>
      <c r="D7" s="345"/>
      <c r="E7" s="288"/>
      <c r="F7" s="288"/>
      <c r="G7" s="288"/>
      <c r="H7" s="288"/>
      <c r="I7" s="288"/>
      <c r="J7" s="260" t="str">
        <f t="shared" ref="J7:J36" si="4">T7</f>
        <v/>
      </c>
      <c r="K7" s="308"/>
      <c r="L7" s="290"/>
      <c r="M7" s="124">
        <f t="shared" si="0"/>
        <v>0</v>
      </c>
      <c r="N7" s="124">
        <f t="shared" si="1"/>
        <v>0</v>
      </c>
      <c r="O7" s="124">
        <f t="shared" si="2"/>
        <v>0</v>
      </c>
      <c r="P7" s="196">
        <f t="shared" ref="P7:P36" si="5">Q7+R7+S7</f>
        <v>0</v>
      </c>
      <c r="Q7" s="197">
        <f>IF(I7&gt;0,IF(A7="A",Semester!$B$17,0),0)</f>
        <v>0</v>
      </c>
      <c r="R7" s="198">
        <f>IF(I7&gt;0,IF(A7="B",Semester!$C$17,0),0)</f>
        <v>0</v>
      </c>
      <c r="S7" s="198">
        <f>IF(I7&gt;0,IF(A7="C",Semester!$D$17,0),0)</f>
        <v>0</v>
      </c>
      <c r="T7" s="31" t="str">
        <f t="shared" si="3"/>
        <v/>
      </c>
      <c r="U7" t="str">
        <f>Admin2!C154</f>
        <v/>
      </c>
    </row>
    <row r="8" spans="1:31" x14ac:dyDescent="0.35">
      <c r="A8" s="18" t="str">
        <f>IF(IF(B8&gt;=Admin1!$B$4,IF(B8&lt;=Admin1!$C$4,"A",IF(B8&gt;=Admin1!$B$5,IF(B8&lt;=Admin1!$C$5,"B",IF(B8&gt;=Admin1!$B$6,IF(B8&lt;=Admin1!$C$6,"C","--"))))))=FALSE,"--",IF(B8&gt;=Admin1!$B$4,IF(B8&lt;=Admin1!$C$4,"A",IF(B8&gt;=Admin1!$B$5,IF(B8&lt;=Admin1!$C$5,"B",IF(B8&gt;=Admin1!$B$6,IF(B8&lt;=Admin1!$C$6,"C","--")))))))</f>
        <v>A</v>
      </c>
      <c r="B8" s="119">
        <f>Admin2!A155</f>
        <v>44350</v>
      </c>
      <c r="C8" s="119" t="str">
        <f>Admin2!B155</f>
        <v>Tor</v>
      </c>
      <c r="D8" s="345"/>
      <c r="E8" s="288"/>
      <c r="F8" s="288"/>
      <c r="G8" s="288"/>
      <c r="H8" s="288"/>
      <c r="I8" s="288"/>
      <c r="J8" s="260" t="str">
        <f t="shared" si="4"/>
        <v/>
      </c>
      <c r="K8" s="308"/>
      <c r="L8" s="290"/>
      <c r="M8" s="124">
        <f t="shared" si="0"/>
        <v>0</v>
      </c>
      <c r="N8" s="124">
        <f t="shared" si="1"/>
        <v>0</v>
      </c>
      <c r="O8" s="124">
        <f t="shared" si="2"/>
        <v>0</v>
      </c>
      <c r="P8" s="196">
        <f t="shared" si="5"/>
        <v>0</v>
      </c>
      <c r="Q8" s="197">
        <f>IF(I8&gt;0,IF(A8="A",Semester!$B$17,0),0)</f>
        <v>0</v>
      </c>
      <c r="R8" s="198">
        <f>IF(I8&gt;0,IF(A8="B",Semester!$C$17,0),0)</f>
        <v>0</v>
      </c>
      <c r="S8" s="198">
        <f>IF(I8&gt;0,IF(A8="C",Semester!$D$17,0),0)</f>
        <v>0</v>
      </c>
      <c r="T8" s="31" t="str">
        <f t="shared" si="3"/>
        <v/>
      </c>
      <c r="U8" t="str">
        <f>Admin2!C155</f>
        <v/>
      </c>
    </row>
    <row r="9" spans="1:31" x14ac:dyDescent="0.35">
      <c r="A9" s="18" t="str">
        <f>IF(IF(B9&gt;=Admin1!$B$4,IF(B9&lt;=Admin1!$C$4,"A",IF(B9&gt;=Admin1!$B$5,IF(B9&lt;=Admin1!$C$5,"B",IF(B9&gt;=Admin1!$B$6,IF(B9&lt;=Admin1!$C$6,"C","--"))))))=FALSE,"--",IF(B9&gt;=Admin1!$B$4,IF(B9&lt;=Admin1!$C$4,"A",IF(B9&gt;=Admin1!$B$5,IF(B9&lt;=Admin1!$C$5,"B",IF(B9&gt;=Admin1!$B$6,IF(B9&lt;=Admin1!$C$6,"C","--")))))))</f>
        <v>A</v>
      </c>
      <c r="B9" s="119">
        <f>Admin2!A156</f>
        <v>44351</v>
      </c>
      <c r="C9" s="119" t="str">
        <f>Admin2!B156</f>
        <v>Fre</v>
      </c>
      <c r="D9" s="345"/>
      <c r="E9" s="288"/>
      <c r="F9" s="288"/>
      <c r="G9" s="288"/>
      <c r="H9" s="288"/>
      <c r="I9" s="288"/>
      <c r="J9" s="260" t="str">
        <f t="shared" si="4"/>
        <v/>
      </c>
      <c r="K9" s="308"/>
      <c r="L9" s="290"/>
      <c r="M9" s="124">
        <f t="shared" si="0"/>
        <v>0</v>
      </c>
      <c r="N9" s="124">
        <f t="shared" si="1"/>
        <v>0</v>
      </c>
      <c r="O9" s="124">
        <f t="shared" si="2"/>
        <v>0</v>
      </c>
      <c r="P9" s="196">
        <f t="shared" si="5"/>
        <v>0</v>
      </c>
      <c r="Q9" s="197">
        <f>IF(I9&gt;0,IF(A9="A",Semester!$B$17,0),0)</f>
        <v>0</v>
      </c>
      <c r="R9" s="198">
        <f>IF(I9&gt;0,IF(A9="B",Semester!$C$17,0),0)</f>
        <v>0</v>
      </c>
      <c r="S9" s="198">
        <f>IF(I9&gt;0,IF(A9="C",Semester!$D$17,0),0)</f>
        <v>0</v>
      </c>
      <c r="T9" s="31" t="str">
        <f t="shared" si="3"/>
        <v/>
      </c>
      <c r="U9" t="str">
        <f>Admin2!C156</f>
        <v/>
      </c>
    </row>
    <row r="10" spans="1:31" x14ac:dyDescent="0.35">
      <c r="A10" s="18" t="str">
        <f>IF(IF(B10&gt;=Admin1!$B$4,IF(B10&lt;=Admin1!$C$4,"A",IF(B10&gt;=Admin1!$B$5,IF(B10&lt;=Admin1!$C$5,"B",IF(B10&gt;=Admin1!$B$6,IF(B10&lt;=Admin1!$C$6,"C","--"))))))=FALSE,"--",IF(B10&gt;=Admin1!$B$4,IF(B10&lt;=Admin1!$C$4,"A",IF(B10&gt;=Admin1!$B$5,IF(B10&lt;=Admin1!$C$5,"B",IF(B10&gt;=Admin1!$B$6,IF(B10&lt;=Admin1!$C$6,"C","--")))))))</f>
        <v>A</v>
      </c>
      <c r="B10" s="119">
        <f>Admin2!A157</f>
        <v>44352</v>
      </c>
      <c r="C10" s="119" t="str">
        <f>Admin2!B157</f>
        <v>Lör</v>
      </c>
      <c r="D10" s="345"/>
      <c r="E10" s="288"/>
      <c r="F10" s="288"/>
      <c r="G10" s="288"/>
      <c r="H10" s="288"/>
      <c r="I10" s="288"/>
      <c r="J10" s="260" t="str">
        <f t="shared" si="4"/>
        <v/>
      </c>
      <c r="K10" s="308"/>
      <c r="L10" s="290"/>
      <c r="M10" s="124">
        <f t="shared" si="0"/>
        <v>0</v>
      </c>
      <c r="N10" s="124">
        <f t="shared" si="1"/>
        <v>0</v>
      </c>
      <c r="O10" s="124">
        <f t="shared" si="2"/>
        <v>0</v>
      </c>
      <c r="P10" s="196">
        <f t="shared" si="5"/>
        <v>0</v>
      </c>
      <c r="Q10" s="197">
        <f>IF(I10&gt;0,IF(A10="A",Semester!$B$17,0),0)</f>
        <v>0</v>
      </c>
      <c r="R10" s="198">
        <f>IF(I10&gt;0,IF(A10="B",Semester!$C$17,0),0)</f>
        <v>0</v>
      </c>
      <c r="S10" s="198">
        <f>IF(I10&gt;0,IF(A10="C",Semester!$D$17,0),0)</f>
        <v>0</v>
      </c>
      <c r="T10" s="31" t="str">
        <f t="shared" si="3"/>
        <v/>
      </c>
      <c r="U10" t="str">
        <f>Admin2!C157</f>
        <v/>
      </c>
    </row>
    <row r="11" spans="1:31" x14ac:dyDescent="0.35">
      <c r="A11" s="18" t="str">
        <f>IF(IF(B11&gt;=Admin1!$B$4,IF(B11&lt;=Admin1!$C$4,"A",IF(B11&gt;=Admin1!$B$5,IF(B11&lt;=Admin1!$C$5,"B",IF(B11&gt;=Admin1!$B$6,IF(B11&lt;=Admin1!$C$6,"C","--"))))))=FALSE,"--",IF(B11&gt;=Admin1!$B$4,IF(B11&lt;=Admin1!$C$4,"A",IF(B11&gt;=Admin1!$B$5,IF(B11&lt;=Admin1!$C$5,"B",IF(B11&gt;=Admin1!$B$6,IF(B11&lt;=Admin1!$C$6,"C","--")))))))</f>
        <v>A</v>
      </c>
      <c r="B11" s="119">
        <f>Admin2!A158</f>
        <v>44353</v>
      </c>
      <c r="C11" s="119" t="str">
        <f>Admin2!B158</f>
        <v>Sön</v>
      </c>
      <c r="D11" s="345"/>
      <c r="E11" s="288"/>
      <c r="F11" s="288"/>
      <c r="G11" s="288"/>
      <c r="H11" s="288"/>
      <c r="I11" s="288"/>
      <c r="J11" s="260" t="str">
        <f t="shared" si="4"/>
        <v/>
      </c>
      <c r="K11" s="308"/>
      <c r="L11" s="290"/>
      <c r="M11" s="124">
        <f t="shared" si="0"/>
        <v>0</v>
      </c>
      <c r="N11" s="124">
        <f t="shared" si="1"/>
        <v>0</v>
      </c>
      <c r="O11" s="124">
        <f t="shared" si="2"/>
        <v>0</v>
      </c>
      <c r="P11" s="196">
        <f t="shared" si="5"/>
        <v>0</v>
      </c>
      <c r="Q11" s="197">
        <f>IF(I11&gt;0,IF(A11="A",Semester!$B$17,0),0)</f>
        <v>0</v>
      </c>
      <c r="R11" s="198">
        <f>IF(I11&gt;0,IF(A11="B",Semester!$C$17,0),0)</f>
        <v>0</v>
      </c>
      <c r="S11" s="198">
        <f>IF(I11&gt;0,IF(A11="C",Semester!$D$17,0),0)</f>
        <v>0</v>
      </c>
      <c r="T11" s="31" t="str">
        <f t="shared" si="3"/>
        <v/>
      </c>
      <c r="U11" t="str">
        <f>Admin2!C158</f>
        <v>Sveriges Nationaldag</v>
      </c>
    </row>
    <row r="12" spans="1:31" x14ac:dyDescent="0.35">
      <c r="A12" s="18" t="str">
        <f>IF(IF(B12&gt;=Admin1!$B$4,IF(B12&lt;=Admin1!$C$4,"A",IF(B12&gt;=Admin1!$B$5,IF(B12&lt;=Admin1!$C$5,"B",IF(B12&gt;=Admin1!$B$6,IF(B12&lt;=Admin1!$C$6,"C","--"))))))=FALSE,"--",IF(B12&gt;=Admin1!$B$4,IF(B12&lt;=Admin1!$C$4,"A",IF(B12&gt;=Admin1!$B$5,IF(B12&lt;=Admin1!$C$5,"B",IF(B12&gt;=Admin1!$B$6,IF(B12&lt;=Admin1!$C$6,"C","--")))))))</f>
        <v>A</v>
      </c>
      <c r="B12" s="119">
        <f>Admin2!A159</f>
        <v>44354</v>
      </c>
      <c r="C12" s="119" t="str">
        <f>Admin2!B159</f>
        <v>Mån</v>
      </c>
      <c r="D12" s="345"/>
      <c r="E12" s="288"/>
      <c r="F12" s="288"/>
      <c r="G12" s="288"/>
      <c r="H12" s="288"/>
      <c r="I12" s="288"/>
      <c r="J12" s="260" t="str">
        <f t="shared" si="4"/>
        <v/>
      </c>
      <c r="K12" s="308"/>
      <c r="L12" s="290"/>
      <c r="M12" s="124">
        <f t="shared" si="0"/>
        <v>0</v>
      </c>
      <c r="N12" s="124">
        <f t="shared" si="1"/>
        <v>0</v>
      </c>
      <c r="O12" s="124">
        <f t="shared" si="2"/>
        <v>0</v>
      </c>
      <c r="P12" s="196">
        <f t="shared" si="5"/>
        <v>0</v>
      </c>
      <c r="Q12" s="197">
        <f>IF(I12&gt;0,IF(A12="A",Semester!$B$17,0),0)</f>
        <v>0</v>
      </c>
      <c r="R12" s="198">
        <f>IF(I12&gt;0,IF(A12="B",Semester!$C$17,0),0)</f>
        <v>0</v>
      </c>
      <c r="S12" s="198">
        <f>IF(I12&gt;0,IF(A12="C",Semester!$D$17,0),0)</f>
        <v>0</v>
      </c>
      <c r="T12" s="31" t="str">
        <f t="shared" si="3"/>
        <v/>
      </c>
      <c r="U12" t="str">
        <f>Admin2!C159</f>
        <v/>
      </c>
    </row>
    <row r="13" spans="1:31" x14ac:dyDescent="0.35">
      <c r="A13" s="18" t="str">
        <f>IF(IF(B13&gt;=Admin1!$B$4,IF(B13&lt;=Admin1!$C$4,"A",IF(B13&gt;=Admin1!$B$5,IF(B13&lt;=Admin1!$C$5,"B",IF(B13&gt;=Admin1!$B$6,IF(B13&lt;=Admin1!$C$6,"C","--"))))))=FALSE,"--",IF(B13&gt;=Admin1!$B$4,IF(B13&lt;=Admin1!$C$4,"A",IF(B13&gt;=Admin1!$B$5,IF(B13&lt;=Admin1!$C$5,"B",IF(B13&gt;=Admin1!$B$6,IF(B13&lt;=Admin1!$C$6,"C","--")))))))</f>
        <v>A</v>
      </c>
      <c r="B13" s="119">
        <f>Admin2!A160</f>
        <v>44355</v>
      </c>
      <c r="C13" s="119" t="str">
        <f>Admin2!B160</f>
        <v>Tis</v>
      </c>
      <c r="D13" s="345"/>
      <c r="E13" s="288"/>
      <c r="F13" s="288"/>
      <c r="G13" s="288"/>
      <c r="H13" s="288"/>
      <c r="I13" s="288"/>
      <c r="J13" s="260" t="str">
        <f t="shared" si="4"/>
        <v/>
      </c>
      <c r="K13" s="308"/>
      <c r="L13" s="290"/>
      <c r="M13" s="124">
        <f t="shared" si="0"/>
        <v>0</v>
      </c>
      <c r="N13" s="124">
        <f t="shared" si="1"/>
        <v>0</v>
      </c>
      <c r="O13" s="124">
        <f t="shared" si="2"/>
        <v>0</v>
      </c>
      <c r="P13" s="196">
        <f t="shared" si="5"/>
        <v>0</v>
      </c>
      <c r="Q13" s="197">
        <f>IF(I13&gt;0,IF(A13="A",Semester!$B$17,0),0)</f>
        <v>0</v>
      </c>
      <c r="R13" s="198">
        <f>IF(I13&gt;0,IF(A13="B",Semester!$C$17,0),0)</f>
        <v>0</v>
      </c>
      <c r="S13" s="198">
        <f>IF(I13&gt;0,IF(A13="C",Semester!$D$17,0),0)</f>
        <v>0</v>
      </c>
      <c r="T13" s="31" t="str">
        <f t="shared" si="3"/>
        <v/>
      </c>
      <c r="U13" t="str">
        <f>Admin2!C160</f>
        <v/>
      </c>
    </row>
    <row r="14" spans="1:31" x14ac:dyDescent="0.35">
      <c r="A14" s="18" t="str">
        <f>IF(IF(B14&gt;=Admin1!$B$4,IF(B14&lt;=Admin1!$C$4,"A",IF(B14&gt;=Admin1!$B$5,IF(B14&lt;=Admin1!$C$5,"B",IF(B14&gt;=Admin1!$B$6,IF(B14&lt;=Admin1!$C$6,"C","--"))))))=FALSE,"--",IF(B14&gt;=Admin1!$B$4,IF(B14&lt;=Admin1!$C$4,"A",IF(B14&gt;=Admin1!$B$5,IF(B14&lt;=Admin1!$C$5,"B",IF(B14&gt;=Admin1!$B$6,IF(B14&lt;=Admin1!$C$6,"C","--")))))))</f>
        <v>A</v>
      </c>
      <c r="B14" s="119">
        <f>Admin2!A161</f>
        <v>44356</v>
      </c>
      <c r="C14" s="119" t="str">
        <f>Admin2!B161</f>
        <v>Ons</v>
      </c>
      <c r="D14" s="345"/>
      <c r="E14" s="288"/>
      <c r="F14" s="288"/>
      <c r="G14" s="288"/>
      <c r="H14" s="288"/>
      <c r="I14" s="288"/>
      <c r="J14" s="260" t="str">
        <f t="shared" si="4"/>
        <v/>
      </c>
      <c r="K14" s="308"/>
      <c r="L14" s="290"/>
      <c r="M14" s="124">
        <f t="shared" si="0"/>
        <v>0</v>
      </c>
      <c r="N14" s="124">
        <f t="shared" si="1"/>
        <v>0</v>
      </c>
      <c r="O14" s="124">
        <f t="shared" si="2"/>
        <v>0</v>
      </c>
      <c r="P14" s="196">
        <f t="shared" si="5"/>
        <v>0</v>
      </c>
      <c r="Q14" s="197">
        <f>IF(I14&gt;0,IF(A14="A",Semester!$B$17,0),0)</f>
        <v>0</v>
      </c>
      <c r="R14" s="198">
        <f>IF(I14&gt;0,IF(A14="B",Semester!$C$17,0),0)</f>
        <v>0</v>
      </c>
      <c r="S14" s="198">
        <f>IF(I14&gt;0,IF(A14="C",Semester!$D$17,0),0)</f>
        <v>0</v>
      </c>
      <c r="T14" s="31" t="str">
        <f t="shared" si="3"/>
        <v/>
      </c>
      <c r="U14" t="str">
        <f>Admin2!C161</f>
        <v/>
      </c>
    </row>
    <row r="15" spans="1:31" x14ac:dyDescent="0.35">
      <c r="A15" s="18" t="str">
        <f>IF(IF(B15&gt;=Admin1!$B$4,IF(B15&lt;=Admin1!$C$4,"A",IF(B15&gt;=Admin1!$B$5,IF(B15&lt;=Admin1!$C$5,"B",IF(B15&gt;=Admin1!$B$6,IF(B15&lt;=Admin1!$C$6,"C","--"))))))=FALSE,"--",IF(B15&gt;=Admin1!$B$4,IF(B15&lt;=Admin1!$C$4,"A",IF(B15&gt;=Admin1!$B$5,IF(B15&lt;=Admin1!$C$5,"B",IF(B15&gt;=Admin1!$B$6,IF(B15&lt;=Admin1!$C$6,"C","--")))))))</f>
        <v>A</v>
      </c>
      <c r="B15" s="119">
        <f>Admin2!A162</f>
        <v>44357</v>
      </c>
      <c r="C15" s="119" t="str">
        <f>Admin2!B162</f>
        <v>Tor</v>
      </c>
      <c r="D15" s="345"/>
      <c r="E15" s="288"/>
      <c r="F15" s="288"/>
      <c r="G15" s="288"/>
      <c r="H15" s="288"/>
      <c r="I15" s="288"/>
      <c r="J15" s="260" t="str">
        <f t="shared" si="4"/>
        <v/>
      </c>
      <c r="K15" s="308"/>
      <c r="L15" s="290"/>
      <c r="M15" s="124">
        <f t="shared" si="0"/>
        <v>0</v>
      </c>
      <c r="N15" s="124">
        <f t="shared" si="1"/>
        <v>0</v>
      </c>
      <c r="O15" s="124">
        <f t="shared" si="2"/>
        <v>0</v>
      </c>
      <c r="P15" s="196">
        <f t="shared" si="5"/>
        <v>0</v>
      </c>
      <c r="Q15" s="197">
        <f>IF(I15&gt;0,IF(A15="A",Semester!$B$17,0),0)</f>
        <v>0</v>
      </c>
      <c r="R15" s="198">
        <f>IF(I15&gt;0,IF(A15="B",Semester!$C$17,0),0)</f>
        <v>0</v>
      </c>
      <c r="S15" s="198">
        <f>IF(I15&gt;0,IF(A15="C",Semester!$D$17,0),0)</f>
        <v>0</v>
      </c>
      <c r="T15" s="31" t="str">
        <f t="shared" si="3"/>
        <v/>
      </c>
      <c r="U15" t="str">
        <f>Admin2!C162</f>
        <v/>
      </c>
    </row>
    <row r="16" spans="1:31" x14ac:dyDescent="0.35">
      <c r="A16" s="18" t="str">
        <f>IF(IF(B16&gt;=Admin1!$B$4,IF(B16&lt;=Admin1!$C$4,"A",IF(B16&gt;=Admin1!$B$5,IF(B16&lt;=Admin1!$C$5,"B",IF(B16&gt;=Admin1!$B$6,IF(B16&lt;=Admin1!$C$6,"C","--"))))))=FALSE,"--",IF(B16&gt;=Admin1!$B$4,IF(B16&lt;=Admin1!$C$4,"A",IF(B16&gt;=Admin1!$B$5,IF(B16&lt;=Admin1!$C$5,"B",IF(B16&gt;=Admin1!$B$6,IF(B16&lt;=Admin1!$C$6,"C","--")))))))</f>
        <v>A</v>
      </c>
      <c r="B16" s="119">
        <f>Admin2!A163</f>
        <v>44358</v>
      </c>
      <c r="C16" s="119" t="str">
        <f>Admin2!B163</f>
        <v>Fre</v>
      </c>
      <c r="D16" s="345"/>
      <c r="E16" s="288"/>
      <c r="F16" s="288"/>
      <c r="G16" s="288"/>
      <c r="H16" s="288"/>
      <c r="I16" s="288"/>
      <c r="J16" s="260" t="str">
        <f t="shared" si="4"/>
        <v/>
      </c>
      <c r="K16" s="308"/>
      <c r="L16" s="290"/>
      <c r="M16" s="124">
        <f t="shared" si="0"/>
        <v>0</v>
      </c>
      <c r="N16" s="124">
        <f t="shared" si="1"/>
        <v>0</v>
      </c>
      <c r="O16" s="124">
        <f t="shared" si="2"/>
        <v>0</v>
      </c>
      <c r="P16" s="196">
        <f t="shared" si="5"/>
        <v>0</v>
      </c>
      <c r="Q16" s="197">
        <f>IF(I16&gt;0,IF(A16="A",Semester!$B$17,0),0)</f>
        <v>0</v>
      </c>
      <c r="R16" s="198">
        <f>IF(I16&gt;0,IF(A16="B",Semester!$C$17,0),0)</f>
        <v>0</v>
      </c>
      <c r="S16" s="198">
        <f>IF(I16&gt;0,IF(A16="C",Semester!$D$17,0),0)</f>
        <v>0</v>
      </c>
      <c r="T16" s="31" t="str">
        <f t="shared" si="3"/>
        <v/>
      </c>
      <c r="U16" t="str">
        <f>Admin2!C163</f>
        <v/>
      </c>
    </row>
    <row r="17" spans="1:21" x14ac:dyDescent="0.35">
      <c r="A17" s="18" t="str">
        <f>IF(IF(B17&gt;=Admin1!$B$4,IF(B17&lt;=Admin1!$C$4,"A",IF(B17&gt;=Admin1!$B$5,IF(B17&lt;=Admin1!$C$5,"B",IF(B17&gt;=Admin1!$B$6,IF(B17&lt;=Admin1!$C$6,"C","--"))))))=FALSE,"--",IF(B17&gt;=Admin1!$B$4,IF(B17&lt;=Admin1!$C$4,"A",IF(B17&gt;=Admin1!$B$5,IF(B17&lt;=Admin1!$C$5,"B",IF(B17&gt;=Admin1!$B$6,IF(B17&lt;=Admin1!$C$6,"C","--")))))))</f>
        <v>A</v>
      </c>
      <c r="B17" s="119">
        <f>Admin2!A164</f>
        <v>44359</v>
      </c>
      <c r="C17" s="119" t="str">
        <f>Admin2!B164</f>
        <v>Lör</v>
      </c>
      <c r="D17" s="345"/>
      <c r="E17" s="288"/>
      <c r="F17" s="288"/>
      <c r="G17" s="288"/>
      <c r="H17" s="288"/>
      <c r="I17" s="288"/>
      <c r="J17" s="260" t="str">
        <f t="shared" si="4"/>
        <v/>
      </c>
      <c r="K17" s="308"/>
      <c r="L17" s="290"/>
      <c r="M17" s="124">
        <f t="shared" si="0"/>
        <v>0</v>
      </c>
      <c r="N17" s="124">
        <f t="shared" si="1"/>
        <v>0</v>
      </c>
      <c r="O17" s="124">
        <f t="shared" si="2"/>
        <v>0</v>
      </c>
      <c r="P17" s="196">
        <f t="shared" si="5"/>
        <v>0</v>
      </c>
      <c r="Q17" s="197">
        <f>IF(I17&gt;0,IF(A17="A",Semester!$B$17,0),0)</f>
        <v>0</v>
      </c>
      <c r="R17" s="198">
        <f>IF(I17&gt;0,IF(A17="B",Semester!$C$17,0),0)</f>
        <v>0</v>
      </c>
      <c r="S17" s="198">
        <f>IF(I17&gt;0,IF(A17="C",Semester!$D$17,0),0)</f>
        <v>0</v>
      </c>
      <c r="T17" s="31" t="str">
        <f t="shared" si="3"/>
        <v/>
      </c>
      <c r="U17" t="str">
        <f>Admin2!C164</f>
        <v/>
      </c>
    </row>
    <row r="18" spans="1:21" x14ac:dyDescent="0.35">
      <c r="A18" s="18" t="str">
        <f>IF(IF(B18&gt;=Admin1!$B$4,IF(B18&lt;=Admin1!$C$4,"A",IF(B18&gt;=Admin1!$B$5,IF(B18&lt;=Admin1!$C$5,"B",IF(B18&gt;=Admin1!$B$6,IF(B18&lt;=Admin1!$C$6,"C","--"))))))=FALSE,"--",IF(B18&gt;=Admin1!$B$4,IF(B18&lt;=Admin1!$C$4,"A",IF(B18&gt;=Admin1!$B$5,IF(B18&lt;=Admin1!$C$5,"B",IF(B18&gt;=Admin1!$B$6,IF(B18&lt;=Admin1!$C$6,"C","--")))))))</f>
        <v>A</v>
      </c>
      <c r="B18" s="119">
        <f>Admin2!A165</f>
        <v>44360</v>
      </c>
      <c r="C18" s="119" t="str">
        <f>Admin2!B165</f>
        <v>Sön</v>
      </c>
      <c r="D18" s="345"/>
      <c r="E18" s="288"/>
      <c r="F18" s="288"/>
      <c r="G18" s="288"/>
      <c r="H18" s="288"/>
      <c r="I18" s="288"/>
      <c r="J18" s="260" t="str">
        <f t="shared" si="4"/>
        <v/>
      </c>
      <c r="K18" s="308"/>
      <c r="L18" s="290"/>
      <c r="M18" s="124">
        <f t="shared" si="0"/>
        <v>0</v>
      </c>
      <c r="N18" s="124">
        <f t="shared" si="1"/>
        <v>0</v>
      </c>
      <c r="O18" s="124">
        <f t="shared" si="2"/>
        <v>0</v>
      </c>
      <c r="P18" s="196">
        <f t="shared" si="5"/>
        <v>0</v>
      </c>
      <c r="Q18" s="197">
        <f>IF(I18&gt;0,IF(A18="A",Semester!$B$17,0),0)</f>
        <v>0</v>
      </c>
      <c r="R18" s="198">
        <f>IF(I18&gt;0,IF(A18="B",Semester!$C$17,0),0)</f>
        <v>0</v>
      </c>
      <c r="S18" s="198">
        <f>IF(I18&gt;0,IF(A18="C",Semester!$D$17,0),0)</f>
        <v>0</v>
      </c>
      <c r="T18" s="31" t="str">
        <f t="shared" si="3"/>
        <v/>
      </c>
      <c r="U18" t="str">
        <f>Admin2!C165</f>
        <v/>
      </c>
    </row>
    <row r="19" spans="1:21" x14ac:dyDescent="0.35">
      <c r="A19" s="18" t="str">
        <f>IF(IF(B19&gt;=Admin1!$B$4,IF(B19&lt;=Admin1!$C$4,"A",IF(B19&gt;=Admin1!$B$5,IF(B19&lt;=Admin1!$C$5,"B",IF(B19&gt;=Admin1!$B$6,IF(B19&lt;=Admin1!$C$6,"C","--"))))))=FALSE,"--",IF(B19&gt;=Admin1!$B$4,IF(B19&lt;=Admin1!$C$4,"A",IF(B19&gt;=Admin1!$B$5,IF(B19&lt;=Admin1!$C$5,"B",IF(B19&gt;=Admin1!$B$6,IF(B19&lt;=Admin1!$C$6,"C","--")))))))</f>
        <v>A</v>
      </c>
      <c r="B19" s="119">
        <f>Admin2!A166</f>
        <v>44361</v>
      </c>
      <c r="C19" s="119" t="str">
        <f>Admin2!B166</f>
        <v>Mån</v>
      </c>
      <c r="D19" s="345"/>
      <c r="E19" s="288"/>
      <c r="F19" s="288"/>
      <c r="G19" s="288"/>
      <c r="H19" s="288"/>
      <c r="I19" s="288"/>
      <c r="J19" s="260" t="str">
        <f t="shared" si="4"/>
        <v/>
      </c>
      <c r="K19" s="308"/>
      <c r="L19" s="290"/>
      <c r="M19" s="124">
        <f t="shared" si="0"/>
        <v>0</v>
      </c>
      <c r="N19" s="124">
        <f t="shared" si="1"/>
        <v>0</v>
      </c>
      <c r="O19" s="124">
        <f t="shared" si="2"/>
        <v>0</v>
      </c>
      <c r="P19" s="196">
        <f t="shared" si="5"/>
        <v>0</v>
      </c>
      <c r="Q19" s="197">
        <f>IF(I19&gt;0,IF(A19="A",Semester!$B$17,0),0)</f>
        <v>0</v>
      </c>
      <c r="R19" s="198">
        <f>IF(I19&gt;0,IF(A19="B",Semester!$C$17,0),0)</f>
        <v>0</v>
      </c>
      <c r="S19" s="198">
        <f>IF(I19&gt;0,IF(A19="C",Semester!$D$17,0),0)</f>
        <v>0</v>
      </c>
      <c r="T19" s="31" t="str">
        <f t="shared" si="3"/>
        <v/>
      </c>
      <c r="U19" t="str">
        <f>Admin2!C166</f>
        <v/>
      </c>
    </row>
    <row r="20" spans="1:21" x14ac:dyDescent="0.35">
      <c r="A20" s="18" t="str">
        <f>IF(IF(B20&gt;=Admin1!$B$4,IF(B20&lt;=Admin1!$C$4,"A",IF(B20&gt;=Admin1!$B$5,IF(B20&lt;=Admin1!$C$5,"B",IF(B20&gt;=Admin1!$B$6,IF(B20&lt;=Admin1!$C$6,"C","--"))))))=FALSE,"--",IF(B20&gt;=Admin1!$B$4,IF(B20&lt;=Admin1!$C$4,"A",IF(B20&gt;=Admin1!$B$5,IF(B20&lt;=Admin1!$C$5,"B",IF(B20&gt;=Admin1!$B$6,IF(B20&lt;=Admin1!$C$6,"C","--")))))))</f>
        <v>A</v>
      </c>
      <c r="B20" s="119">
        <f>Admin2!A167</f>
        <v>44362</v>
      </c>
      <c r="C20" s="119" t="str">
        <f>Admin2!B167</f>
        <v>Tis</v>
      </c>
      <c r="D20" s="345"/>
      <c r="E20" s="288"/>
      <c r="F20" s="288"/>
      <c r="G20" s="288"/>
      <c r="H20" s="288"/>
      <c r="I20" s="288"/>
      <c r="J20" s="260" t="str">
        <f t="shared" si="4"/>
        <v/>
      </c>
      <c r="K20" s="308"/>
      <c r="L20" s="290"/>
      <c r="M20" s="124">
        <f t="shared" si="0"/>
        <v>0</v>
      </c>
      <c r="N20" s="124">
        <f t="shared" si="1"/>
        <v>0</v>
      </c>
      <c r="O20" s="124">
        <f t="shared" si="2"/>
        <v>0</v>
      </c>
      <c r="P20" s="196">
        <f t="shared" si="5"/>
        <v>0</v>
      </c>
      <c r="Q20" s="197">
        <f>IF(I20&gt;0,IF(A20="A",Semester!$B$17,0),0)</f>
        <v>0</v>
      </c>
      <c r="R20" s="198">
        <f>IF(I20&gt;0,IF(A20="B",Semester!$C$17,0),0)</f>
        <v>0</v>
      </c>
      <c r="S20" s="198">
        <f>IF(I20&gt;0,IF(A20="C",Semester!$D$17,0),0)</f>
        <v>0</v>
      </c>
      <c r="T20" s="31" t="str">
        <f t="shared" si="3"/>
        <v/>
      </c>
      <c r="U20" t="str">
        <f>Admin2!C167</f>
        <v/>
      </c>
    </row>
    <row r="21" spans="1:21" x14ac:dyDescent="0.35">
      <c r="A21" s="18" t="str">
        <f>IF(IF(B21&gt;=Admin1!$B$4,IF(B21&lt;=Admin1!$C$4,"A",IF(B21&gt;=Admin1!$B$5,IF(B21&lt;=Admin1!$C$5,"B",IF(B21&gt;=Admin1!$B$6,IF(B21&lt;=Admin1!$C$6,"C","--"))))))=FALSE,"--",IF(B21&gt;=Admin1!$B$4,IF(B21&lt;=Admin1!$C$4,"A",IF(B21&gt;=Admin1!$B$5,IF(B21&lt;=Admin1!$C$5,"B",IF(B21&gt;=Admin1!$B$6,IF(B21&lt;=Admin1!$C$6,"C","--")))))))</f>
        <v>A</v>
      </c>
      <c r="B21" s="119">
        <f>Admin2!A168</f>
        <v>44363</v>
      </c>
      <c r="C21" s="119" t="str">
        <f>Admin2!B168</f>
        <v>Ons</v>
      </c>
      <c r="D21" s="345"/>
      <c r="E21" s="288"/>
      <c r="F21" s="288"/>
      <c r="G21" s="288"/>
      <c r="H21" s="288"/>
      <c r="I21" s="288"/>
      <c r="J21" s="260" t="str">
        <f t="shared" si="4"/>
        <v/>
      </c>
      <c r="K21" s="308"/>
      <c r="L21" s="290"/>
      <c r="M21" s="124">
        <f t="shared" si="0"/>
        <v>0</v>
      </c>
      <c r="N21" s="124">
        <f t="shared" si="1"/>
        <v>0</v>
      </c>
      <c r="O21" s="124">
        <f t="shared" si="2"/>
        <v>0</v>
      </c>
      <c r="P21" s="196">
        <f t="shared" si="5"/>
        <v>0</v>
      </c>
      <c r="Q21" s="197">
        <f>IF(I21&gt;0,IF(A21="A",Semester!$B$17,0),0)</f>
        <v>0</v>
      </c>
      <c r="R21" s="198">
        <f>IF(I21&gt;0,IF(A21="B",Semester!$C$17,0),0)</f>
        <v>0</v>
      </c>
      <c r="S21" s="198">
        <f>IF(I21&gt;0,IF(A21="C",Semester!$D$17,0),0)</f>
        <v>0</v>
      </c>
      <c r="T21" s="31" t="str">
        <f t="shared" si="3"/>
        <v/>
      </c>
      <c r="U21" t="str">
        <f>Admin2!C168</f>
        <v/>
      </c>
    </row>
    <row r="22" spans="1:21" x14ac:dyDescent="0.35">
      <c r="A22" s="18" t="str">
        <f>IF(IF(B22&gt;=Admin1!$B$4,IF(B22&lt;=Admin1!$C$4,"A",IF(B22&gt;=Admin1!$B$5,IF(B22&lt;=Admin1!$C$5,"B",IF(B22&gt;=Admin1!$B$6,IF(B22&lt;=Admin1!$C$6,"C","--"))))))=FALSE,"--",IF(B22&gt;=Admin1!$B$4,IF(B22&lt;=Admin1!$C$4,"A",IF(B22&gt;=Admin1!$B$5,IF(B22&lt;=Admin1!$C$5,"B",IF(B22&gt;=Admin1!$B$6,IF(B22&lt;=Admin1!$C$6,"C","--")))))))</f>
        <v>A</v>
      </c>
      <c r="B22" s="119">
        <f>Admin2!A169</f>
        <v>44364</v>
      </c>
      <c r="C22" s="119" t="str">
        <f>Admin2!B169</f>
        <v>Tor</v>
      </c>
      <c r="D22" s="345"/>
      <c r="E22" s="288"/>
      <c r="F22" s="288"/>
      <c r="G22" s="288"/>
      <c r="H22" s="288"/>
      <c r="I22" s="288"/>
      <c r="J22" s="260" t="str">
        <f t="shared" si="4"/>
        <v/>
      </c>
      <c r="K22" s="308"/>
      <c r="L22" s="290"/>
      <c r="M22" s="124">
        <f t="shared" si="0"/>
        <v>0</v>
      </c>
      <c r="N22" s="124">
        <f t="shared" si="1"/>
        <v>0</v>
      </c>
      <c r="O22" s="124">
        <f t="shared" si="2"/>
        <v>0</v>
      </c>
      <c r="P22" s="196">
        <f t="shared" si="5"/>
        <v>0</v>
      </c>
      <c r="Q22" s="197">
        <f>IF(I22&gt;0,IF(A22="A",Semester!$B$17,0),0)</f>
        <v>0</v>
      </c>
      <c r="R22" s="198">
        <f>IF(I22&gt;0,IF(A22="B",Semester!$C$17,0),0)</f>
        <v>0</v>
      </c>
      <c r="S22" s="198">
        <f>IF(I22&gt;0,IF(A22="C",Semester!$D$17,0),0)</f>
        <v>0</v>
      </c>
      <c r="T22" s="31" t="str">
        <f t="shared" si="3"/>
        <v/>
      </c>
      <c r="U22" t="str">
        <f>Admin2!C169</f>
        <v/>
      </c>
    </row>
    <row r="23" spans="1:21" x14ac:dyDescent="0.35">
      <c r="A23" s="18" t="str">
        <f>IF(IF(B23&gt;=Admin1!$B$4,IF(B23&lt;=Admin1!$C$4,"A",IF(B23&gt;=Admin1!$B$5,IF(B23&lt;=Admin1!$C$5,"B",IF(B23&gt;=Admin1!$B$6,IF(B23&lt;=Admin1!$C$6,"C","--"))))))=FALSE,"--",IF(B23&gt;=Admin1!$B$4,IF(B23&lt;=Admin1!$C$4,"A",IF(B23&gt;=Admin1!$B$5,IF(B23&lt;=Admin1!$C$5,"B",IF(B23&gt;=Admin1!$B$6,IF(B23&lt;=Admin1!$C$6,"C","--")))))))</f>
        <v>A</v>
      </c>
      <c r="B23" s="119">
        <f>Admin2!A170</f>
        <v>44365</v>
      </c>
      <c r="C23" s="119" t="str">
        <f>Admin2!B170</f>
        <v>Fre</v>
      </c>
      <c r="D23" s="345"/>
      <c r="E23" s="288"/>
      <c r="F23" s="288"/>
      <c r="G23" s="288"/>
      <c r="H23" s="288"/>
      <c r="I23" s="288"/>
      <c r="J23" s="260" t="str">
        <f t="shared" si="4"/>
        <v/>
      </c>
      <c r="K23" s="308"/>
      <c r="L23" s="290"/>
      <c r="M23" s="124">
        <f t="shared" si="0"/>
        <v>0</v>
      </c>
      <c r="N23" s="124">
        <f t="shared" si="1"/>
        <v>0</v>
      </c>
      <c r="O23" s="124">
        <f t="shared" si="2"/>
        <v>0</v>
      </c>
      <c r="P23" s="196">
        <f t="shared" si="5"/>
        <v>0</v>
      </c>
      <c r="Q23" s="197">
        <f>IF(I23&gt;0,IF(A23="A",Semester!$B$17,0),0)</f>
        <v>0</v>
      </c>
      <c r="R23" s="198">
        <f>IF(I23&gt;0,IF(A23="B",Semester!$C$17,0),0)</f>
        <v>0</v>
      </c>
      <c r="S23" s="198">
        <f>IF(I23&gt;0,IF(A23="C",Semester!$D$17,0),0)</f>
        <v>0</v>
      </c>
      <c r="T23" s="31" t="str">
        <f t="shared" si="3"/>
        <v/>
      </c>
      <c r="U23" t="str">
        <f>Admin2!C170</f>
        <v/>
      </c>
    </row>
    <row r="24" spans="1:21" x14ac:dyDescent="0.35">
      <c r="A24" s="18" t="str">
        <f>IF(IF(B24&gt;=Admin1!$B$4,IF(B24&lt;=Admin1!$C$4,"A",IF(B24&gt;=Admin1!$B$5,IF(B24&lt;=Admin1!$C$5,"B",IF(B24&gt;=Admin1!$B$6,IF(B24&lt;=Admin1!$C$6,"C","--"))))))=FALSE,"--",IF(B24&gt;=Admin1!$B$4,IF(B24&lt;=Admin1!$C$4,"A",IF(B24&gt;=Admin1!$B$5,IF(B24&lt;=Admin1!$C$5,"B",IF(B24&gt;=Admin1!$B$6,IF(B24&lt;=Admin1!$C$6,"C","--")))))))</f>
        <v>A</v>
      </c>
      <c r="B24" s="119">
        <f>Admin2!A171</f>
        <v>44366</v>
      </c>
      <c r="C24" s="119" t="str">
        <f>Admin2!B171</f>
        <v>Lör</v>
      </c>
      <c r="D24" s="345"/>
      <c r="E24" s="288"/>
      <c r="F24" s="288"/>
      <c r="G24" s="288"/>
      <c r="H24" s="288"/>
      <c r="I24" s="288"/>
      <c r="J24" s="260" t="str">
        <f t="shared" si="4"/>
        <v/>
      </c>
      <c r="K24" s="308"/>
      <c r="L24" s="290"/>
      <c r="M24" s="124">
        <f t="shared" si="0"/>
        <v>0</v>
      </c>
      <c r="N24" s="124">
        <f t="shared" si="1"/>
        <v>0</v>
      </c>
      <c r="O24" s="124">
        <f t="shared" si="2"/>
        <v>0</v>
      </c>
      <c r="P24" s="196">
        <f t="shared" si="5"/>
        <v>0</v>
      </c>
      <c r="Q24" s="197">
        <f>IF(I24&gt;0,IF(A24="A",Semester!$B$17,0),0)</f>
        <v>0</v>
      </c>
      <c r="R24" s="198">
        <f>IF(I24&gt;0,IF(A24="B",Semester!$C$17,0),0)</f>
        <v>0</v>
      </c>
      <c r="S24" s="198">
        <f>IF(I24&gt;0,IF(A24="C",Semester!$D$17,0),0)</f>
        <v>0</v>
      </c>
      <c r="T24" s="31" t="str">
        <f t="shared" si="3"/>
        <v/>
      </c>
      <c r="U24" t="str">
        <f>Admin2!C171</f>
        <v/>
      </c>
    </row>
    <row r="25" spans="1:21" x14ac:dyDescent="0.35">
      <c r="A25" s="18" t="str">
        <f>IF(IF(B25&gt;=Admin1!$B$4,IF(B25&lt;=Admin1!$C$4,"A",IF(B25&gt;=Admin1!$B$5,IF(B25&lt;=Admin1!$C$5,"B",IF(B25&gt;=Admin1!$B$6,IF(B25&lt;=Admin1!$C$6,"C","--"))))))=FALSE,"--",IF(B25&gt;=Admin1!$B$4,IF(B25&lt;=Admin1!$C$4,"A",IF(B25&gt;=Admin1!$B$5,IF(B25&lt;=Admin1!$C$5,"B",IF(B25&gt;=Admin1!$B$6,IF(B25&lt;=Admin1!$C$6,"C","--")))))))</f>
        <v>A</v>
      </c>
      <c r="B25" s="119">
        <f>Admin2!A172</f>
        <v>44367</v>
      </c>
      <c r="C25" s="119" t="str">
        <f>Admin2!B172</f>
        <v>Sön</v>
      </c>
      <c r="D25" s="345"/>
      <c r="E25" s="288"/>
      <c r="F25" s="288"/>
      <c r="G25" s="288"/>
      <c r="H25" s="288"/>
      <c r="I25" s="288"/>
      <c r="J25" s="260" t="str">
        <f t="shared" si="4"/>
        <v/>
      </c>
      <c r="K25" s="308"/>
      <c r="L25" s="290"/>
      <c r="M25" s="124">
        <f t="shared" si="0"/>
        <v>0</v>
      </c>
      <c r="N25" s="124">
        <f t="shared" si="1"/>
        <v>0</v>
      </c>
      <c r="O25" s="124">
        <f t="shared" si="2"/>
        <v>0</v>
      </c>
      <c r="P25" s="196">
        <f t="shared" si="5"/>
        <v>0</v>
      </c>
      <c r="Q25" s="197">
        <f>IF(I25&gt;0,IF(A25="A",Semester!$B$17,0),0)</f>
        <v>0</v>
      </c>
      <c r="R25" s="198">
        <f>IF(I25&gt;0,IF(A25="B",Semester!$C$17,0),0)</f>
        <v>0</v>
      </c>
      <c r="S25" s="198">
        <f>IF(I25&gt;0,IF(A25="C",Semester!$D$17,0),0)</f>
        <v>0</v>
      </c>
      <c r="T25" s="31" t="str">
        <f t="shared" si="3"/>
        <v/>
      </c>
      <c r="U25" t="str">
        <f>Admin2!C172</f>
        <v/>
      </c>
    </row>
    <row r="26" spans="1:21" x14ac:dyDescent="0.35">
      <c r="A26" s="18" t="str">
        <f>IF(IF(B26&gt;=Admin1!$B$4,IF(B26&lt;=Admin1!$C$4,"A",IF(B26&gt;=Admin1!$B$5,IF(B26&lt;=Admin1!$C$5,"B",IF(B26&gt;=Admin1!$B$6,IF(B26&lt;=Admin1!$C$6,"C","--"))))))=FALSE,"--",IF(B26&gt;=Admin1!$B$4,IF(B26&lt;=Admin1!$C$4,"A",IF(B26&gt;=Admin1!$B$5,IF(B26&lt;=Admin1!$C$5,"B",IF(B26&gt;=Admin1!$B$6,IF(B26&lt;=Admin1!$C$6,"C","--")))))))</f>
        <v>A</v>
      </c>
      <c r="B26" s="119">
        <f>Admin2!A173</f>
        <v>44368</v>
      </c>
      <c r="C26" s="119" t="str">
        <f>Admin2!B173</f>
        <v>Mån</v>
      </c>
      <c r="D26" s="345"/>
      <c r="E26" s="288"/>
      <c r="F26" s="288"/>
      <c r="G26" s="288"/>
      <c r="H26" s="288"/>
      <c r="I26" s="288"/>
      <c r="J26" s="260" t="str">
        <f t="shared" si="4"/>
        <v/>
      </c>
      <c r="K26" s="308"/>
      <c r="L26" s="290"/>
      <c r="M26" s="124">
        <f t="shared" si="0"/>
        <v>0</v>
      </c>
      <c r="N26" s="124">
        <f t="shared" si="1"/>
        <v>0</v>
      </c>
      <c r="O26" s="124">
        <f t="shared" si="2"/>
        <v>0</v>
      </c>
      <c r="P26" s="196">
        <f t="shared" si="5"/>
        <v>0</v>
      </c>
      <c r="Q26" s="197">
        <f>IF(I26&gt;0,IF(A26="A",Semester!$B$17,0),0)</f>
        <v>0</v>
      </c>
      <c r="R26" s="198">
        <f>IF(I26&gt;0,IF(A26="B",Semester!$C$17,0),0)</f>
        <v>0</v>
      </c>
      <c r="S26" s="198">
        <f>IF(I26&gt;0,IF(A26="C",Semester!$D$17,0),0)</f>
        <v>0</v>
      </c>
      <c r="T26" s="31" t="str">
        <f t="shared" si="3"/>
        <v/>
      </c>
      <c r="U26" t="str">
        <f>Admin2!C173</f>
        <v/>
      </c>
    </row>
    <row r="27" spans="1:21" x14ac:dyDescent="0.35">
      <c r="A27" s="18" t="str">
        <f>IF(IF(B27&gt;=Admin1!$B$4,IF(B27&lt;=Admin1!$C$4,"A",IF(B27&gt;=Admin1!$B$5,IF(B27&lt;=Admin1!$C$5,"B",IF(B27&gt;=Admin1!$B$6,IF(B27&lt;=Admin1!$C$6,"C","--"))))))=FALSE,"--",IF(B27&gt;=Admin1!$B$4,IF(B27&lt;=Admin1!$C$4,"A",IF(B27&gt;=Admin1!$B$5,IF(B27&lt;=Admin1!$C$5,"B",IF(B27&gt;=Admin1!$B$6,IF(B27&lt;=Admin1!$C$6,"C","--")))))))</f>
        <v>A</v>
      </c>
      <c r="B27" s="119">
        <f>Admin2!A174</f>
        <v>44369</v>
      </c>
      <c r="C27" s="119" t="str">
        <f>Admin2!B174</f>
        <v>Tis</v>
      </c>
      <c r="D27" s="345"/>
      <c r="E27" s="288"/>
      <c r="F27" s="288"/>
      <c r="G27" s="288"/>
      <c r="H27" s="288"/>
      <c r="I27" s="288"/>
      <c r="J27" s="260" t="str">
        <f t="shared" si="4"/>
        <v/>
      </c>
      <c r="K27" s="308"/>
      <c r="L27" s="290"/>
      <c r="M27" s="124">
        <f t="shared" si="0"/>
        <v>0</v>
      </c>
      <c r="N27" s="124">
        <f t="shared" si="1"/>
        <v>0</v>
      </c>
      <c r="O27" s="124">
        <f t="shared" si="2"/>
        <v>0</v>
      </c>
      <c r="P27" s="196">
        <f t="shared" si="5"/>
        <v>0</v>
      </c>
      <c r="Q27" s="197">
        <f>IF(I27&gt;0,IF(A27="A",Semester!$B$17,0),0)</f>
        <v>0</v>
      </c>
      <c r="R27" s="198">
        <f>IF(I27&gt;0,IF(A27="B",Semester!$C$17,0),0)</f>
        <v>0</v>
      </c>
      <c r="S27" s="198">
        <f>IF(I27&gt;0,IF(A27="C",Semester!$D$17,0),0)</f>
        <v>0</v>
      </c>
      <c r="T27" s="31" t="str">
        <f t="shared" si="3"/>
        <v/>
      </c>
      <c r="U27" t="str">
        <f>Admin2!C174</f>
        <v/>
      </c>
    </row>
    <row r="28" spans="1:21" x14ac:dyDescent="0.35">
      <c r="A28" s="18" t="str">
        <f>IF(IF(B28&gt;=Admin1!$B$4,IF(B28&lt;=Admin1!$C$4,"A",IF(B28&gt;=Admin1!$B$5,IF(B28&lt;=Admin1!$C$5,"B",IF(B28&gt;=Admin1!$B$6,IF(B28&lt;=Admin1!$C$6,"C","--"))))))=FALSE,"--",IF(B28&gt;=Admin1!$B$4,IF(B28&lt;=Admin1!$C$4,"A",IF(B28&gt;=Admin1!$B$5,IF(B28&lt;=Admin1!$C$5,"B",IF(B28&gt;=Admin1!$B$6,IF(B28&lt;=Admin1!$C$6,"C","--")))))))</f>
        <v>A</v>
      </c>
      <c r="B28" s="119">
        <f>Admin2!A175</f>
        <v>44370</v>
      </c>
      <c r="C28" s="119" t="str">
        <f>Admin2!B175</f>
        <v>Ons</v>
      </c>
      <c r="D28" s="345"/>
      <c r="E28" s="288"/>
      <c r="F28" s="288"/>
      <c r="G28" s="288"/>
      <c r="H28" s="288"/>
      <c r="I28" s="288"/>
      <c r="J28" s="260" t="str">
        <f t="shared" si="4"/>
        <v/>
      </c>
      <c r="K28" s="308"/>
      <c r="L28" s="290"/>
      <c r="M28" s="124">
        <f t="shared" si="0"/>
        <v>0</v>
      </c>
      <c r="N28" s="124">
        <f t="shared" si="1"/>
        <v>0</v>
      </c>
      <c r="O28" s="124">
        <f t="shared" si="2"/>
        <v>0</v>
      </c>
      <c r="P28" s="196">
        <f t="shared" si="5"/>
        <v>0</v>
      </c>
      <c r="Q28" s="197">
        <f>IF(I28&gt;0,IF(A28="A",Semester!$B$17,0),0)</f>
        <v>0</v>
      </c>
      <c r="R28" s="198">
        <f>IF(I28&gt;0,IF(A28="B",Semester!$C$17,0),0)</f>
        <v>0</v>
      </c>
      <c r="S28" s="198">
        <f>IF(I28&gt;0,IF(A28="C",Semester!$D$17,0),0)</f>
        <v>0</v>
      </c>
      <c r="T28" s="31" t="str">
        <f t="shared" si="3"/>
        <v/>
      </c>
      <c r="U28" t="str">
        <f>Admin2!C175</f>
        <v/>
      </c>
    </row>
    <row r="29" spans="1:21" x14ac:dyDescent="0.35">
      <c r="A29" s="18" t="str">
        <f>IF(IF(B29&gt;=Admin1!$B$4,IF(B29&lt;=Admin1!$C$4,"A",IF(B29&gt;=Admin1!$B$5,IF(B29&lt;=Admin1!$C$5,"B",IF(B29&gt;=Admin1!$B$6,IF(B29&lt;=Admin1!$C$6,"C","--"))))))=FALSE,"--",IF(B29&gt;=Admin1!$B$4,IF(B29&lt;=Admin1!$C$4,"A",IF(B29&gt;=Admin1!$B$5,IF(B29&lt;=Admin1!$C$5,"B",IF(B29&gt;=Admin1!$B$6,IF(B29&lt;=Admin1!$C$6,"C","--")))))))</f>
        <v>A</v>
      </c>
      <c r="B29" s="119">
        <f>Admin2!A176</f>
        <v>44371</v>
      </c>
      <c r="C29" s="119" t="str">
        <f>Admin2!B176</f>
        <v>Tor</v>
      </c>
      <c r="D29" s="345"/>
      <c r="E29" s="288"/>
      <c r="F29" s="288"/>
      <c r="G29" s="288"/>
      <c r="H29" s="288"/>
      <c r="I29" s="288"/>
      <c r="J29" s="260" t="str">
        <f t="shared" si="4"/>
        <v/>
      </c>
      <c r="K29" s="308"/>
      <c r="L29" s="290"/>
      <c r="M29" s="124">
        <f t="shared" si="0"/>
        <v>0</v>
      </c>
      <c r="N29" s="124">
        <f t="shared" si="1"/>
        <v>0</v>
      </c>
      <c r="O29" s="124">
        <f t="shared" si="2"/>
        <v>0</v>
      </c>
      <c r="P29" s="196">
        <f t="shared" si="5"/>
        <v>0</v>
      </c>
      <c r="Q29" s="197">
        <f>IF(I29&gt;0,IF(A29="A",Semester!$B$17,0),0)</f>
        <v>0</v>
      </c>
      <c r="R29" s="198">
        <f>IF(I29&gt;0,IF(A29="B",Semester!$C$17,0),0)</f>
        <v>0</v>
      </c>
      <c r="S29" s="198">
        <f>IF(I29&gt;0,IF(A29="C",Semester!$D$17,0),0)</f>
        <v>0</v>
      </c>
      <c r="T29" s="31" t="str">
        <f t="shared" si="3"/>
        <v/>
      </c>
      <c r="U29" t="str">
        <f>Admin2!C176</f>
        <v/>
      </c>
    </row>
    <row r="30" spans="1:21" x14ac:dyDescent="0.35">
      <c r="A30" s="18" t="str">
        <f>IF(IF(B30&gt;=Admin1!$B$4,IF(B30&lt;=Admin1!$C$4,"A",IF(B30&gt;=Admin1!$B$5,IF(B30&lt;=Admin1!$C$5,"B",IF(B30&gt;=Admin1!$B$6,IF(B30&lt;=Admin1!$C$6,"C","--"))))))=FALSE,"--",IF(B30&gt;=Admin1!$B$4,IF(B30&lt;=Admin1!$C$4,"A",IF(B30&gt;=Admin1!$B$5,IF(B30&lt;=Admin1!$C$5,"B",IF(B30&gt;=Admin1!$B$6,IF(B30&lt;=Admin1!$C$6,"C","--")))))))</f>
        <v>A</v>
      </c>
      <c r="B30" s="119">
        <f>Admin2!A177</f>
        <v>44372</v>
      </c>
      <c r="C30" s="119" t="str">
        <f>Admin2!B177</f>
        <v>Fre</v>
      </c>
      <c r="D30" s="345"/>
      <c r="E30" s="288"/>
      <c r="F30" s="288"/>
      <c r="G30" s="288"/>
      <c r="H30" s="288"/>
      <c r="I30" s="288"/>
      <c r="J30" s="260" t="str">
        <f t="shared" si="4"/>
        <v/>
      </c>
      <c r="K30" s="308"/>
      <c r="L30" s="290"/>
      <c r="M30" s="124">
        <f t="shared" si="0"/>
        <v>0</v>
      </c>
      <c r="N30" s="124">
        <f t="shared" si="1"/>
        <v>0</v>
      </c>
      <c r="O30" s="124">
        <f t="shared" si="2"/>
        <v>0</v>
      </c>
      <c r="P30" s="196">
        <f t="shared" si="5"/>
        <v>0</v>
      </c>
      <c r="Q30" s="197">
        <f>IF(I30&gt;0,IF(A30="A",Semester!$B$17,0),0)</f>
        <v>0</v>
      </c>
      <c r="R30" s="198">
        <f>IF(I30&gt;0,IF(A30="B",Semester!$C$17,0),0)</f>
        <v>0</v>
      </c>
      <c r="S30" s="198">
        <f>IF(I30&gt;0,IF(A30="C",Semester!$D$17,0),0)</f>
        <v>0</v>
      </c>
      <c r="T30" s="31" t="str">
        <f t="shared" si="3"/>
        <v/>
      </c>
      <c r="U30" t="str">
        <f>Admin2!C177</f>
        <v>Midsommar-afton</v>
      </c>
    </row>
    <row r="31" spans="1:21" x14ac:dyDescent="0.35">
      <c r="A31" s="18" t="str">
        <f>IF(IF(B31&gt;=Admin1!$B$4,IF(B31&lt;=Admin1!$C$4,"A",IF(B31&gt;=Admin1!$B$5,IF(B31&lt;=Admin1!$C$5,"B",IF(B31&gt;=Admin1!$B$6,IF(B31&lt;=Admin1!$C$6,"C","--"))))))=FALSE,"--",IF(B31&gt;=Admin1!$B$4,IF(B31&lt;=Admin1!$C$4,"A",IF(B31&gt;=Admin1!$B$5,IF(B31&lt;=Admin1!$C$5,"B",IF(B31&gt;=Admin1!$B$6,IF(B31&lt;=Admin1!$C$6,"C","--")))))))</f>
        <v>A</v>
      </c>
      <c r="B31" s="119">
        <f>Admin2!A178</f>
        <v>44373</v>
      </c>
      <c r="C31" s="119" t="str">
        <f>Admin2!B178</f>
        <v>Lör</v>
      </c>
      <c r="D31" s="345"/>
      <c r="E31" s="288"/>
      <c r="F31" s="288"/>
      <c r="G31" s="288"/>
      <c r="H31" s="288"/>
      <c r="I31" s="288"/>
      <c r="J31" s="260" t="str">
        <f t="shared" si="4"/>
        <v/>
      </c>
      <c r="K31" s="308"/>
      <c r="L31" s="290"/>
      <c r="M31" s="124">
        <f t="shared" si="0"/>
        <v>0</v>
      </c>
      <c r="N31" s="124">
        <f t="shared" si="1"/>
        <v>0</v>
      </c>
      <c r="O31" s="124">
        <f t="shared" si="2"/>
        <v>0</v>
      </c>
      <c r="P31" s="196">
        <f t="shared" si="5"/>
        <v>0</v>
      </c>
      <c r="Q31" s="197">
        <f>IF(I31&gt;0,IF(A31="A",Semester!$B$17,0),0)</f>
        <v>0</v>
      </c>
      <c r="R31" s="198">
        <f>IF(I31&gt;0,IF(A31="B",Semester!$C$17,0),0)</f>
        <v>0</v>
      </c>
      <c r="S31" s="198">
        <f>IF(I31&gt;0,IF(A31="C",Semester!$D$17,0),0)</f>
        <v>0</v>
      </c>
      <c r="T31" s="31" t="str">
        <f t="shared" si="3"/>
        <v/>
      </c>
      <c r="U31" t="str">
        <f>Admin2!C178</f>
        <v>Midsommar-dagen</v>
      </c>
    </row>
    <row r="32" spans="1:21" x14ac:dyDescent="0.35">
      <c r="A32" s="18" t="str">
        <f>IF(IF(B32&gt;=Admin1!$B$4,IF(B32&lt;=Admin1!$C$4,"A",IF(B32&gt;=Admin1!$B$5,IF(B32&lt;=Admin1!$C$5,"B",IF(B32&gt;=Admin1!$B$6,IF(B32&lt;=Admin1!$C$6,"C","--"))))))=FALSE,"--",IF(B32&gt;=Admin1!$B$4,IF(B32&lt;=Admin1!$C$4,"A",IF(B32&gt;=Admin1!$B$5,IF(B32&lt;=Admin1!$C$5,"B",IF(B32&gt;=Admin1!$B$6,IF(B32&lt;=Admin1!$C$6,"C","--")))))))</f>
        <v>A</v>
      </c>
      <c r="B32" s="119">
        <f>Admin2!A179</f>
        <v>44374</v>
      </c>
      <c r="C32" s="119" t="str">
        <f>Admin2!B179</f>
        <v>Sön</v>
      </c>
      <c r="D32" s="345"/>
      <c r="E32" s="288"/>
      <c r="F32" s="288"/>
      <c r="G32" s="288"/>
      <c r="H32" s="288"/>
      <c r="I32" s="288"/>
      <c r="J32" s="260" t="str">
        <f t="shared" si="4"/>
        <v/>
      </c>
      <c r="K32" s="308"/>
      <c r="L32" s="290"/>
      <c r="M32" s="124">
        <f t="shared" si="0"/>
        <v>0</v>
      </c>
      <c r="N32" s="124">
        <f t="shared" si="1"/>
        <v>0</v>
      </c>
      <c r="O32" s="124">
        <f t="shared" si="2"/>
        <v>0</v>
      </c>
      <c r="P32" s="196">
        <f t="shared" si="5"/>
        <v>0</v>
      </c>
      <c r="Q32" s="197">
        <f>IF(I32&gt;0,IF(A32="A",Semester!$B$17,0),0)</f>
        <v>0</v>
      </c>
      <c r="R32" s="198">
        <f>IF(I32&gt;0,IF(A32="B",Semester!$C$17,0),0)</f>
        <v>0</v>
      </c>
      <c r="S32" s="198">
        <f>IF(I32&gt;0,IF(A32="C",Semester!$D$17,0),0)</f>
        <v>0</v>
      </c>
      <c r="T32" s="31" t="str">
        <f t="shared" si="3"/>
        <v/>
      </c>
      <c r="U32" t="str">
        <f>Admin2!C179</f>
        <v/>
      </c>
    </row>
    <row r="33" spans="1:23" x14ac:dyDescent="0.35">
      <c r="A33" s="18" t="str">
        <f>IF(IF(B33&gt;=Admin1!$B$4,IF(B33&lt;=Admin1!$C$4,"A",IF(B33&gt;=Admin1!$B$5,IF(B33&lt;=Admin1!$C$5,"B",IF(B33&gt;=Admin1!$B$6,IF(B33&lt;=Admin1!$C$6,"C","--"))))))=FALSE,"--",IF(B33&gt;=Admin1!$B$4,IF(B33&lt;=Admin1!$C$4,"A",IF(B33&gt;=Admin1!$B$5,IF(B33&lt;=Admin1!$C$5,"B",IF(B33&gt;=Admin1!$B$6,IF(B33&lt;=Admin1!$C$6,"C","--")))))))</f>
        <v>A</v>
      </c>
      <c r="B33" s="119">
        <f>Admin2!A180</f>
        <v>44375</v>
      </c>
      <c r="C33" s="119" t="str">
        <f>Admin2!B180</f>
        <v>Mån</v>
      </c>
      <c r="D33" s="345"/>
      <c r="E33" s="288"/>
      <c r="F33" s="288"/>
      <c r="G33" s="288"/>
      <c r="H33" s="288"/>
      <c r="I33" s="288"/>
      <c r="J33" s="260" t="str">
        <f t="shared" si="4"/>
        <v/>
      </c>
      <c r="K33" s="308"/>
      <c r="L33" s="290"/>
      <c r="M33" s="124">
        <f t="shared" si="0"/>
        <v>0</v>
      </c>
      <c r="N33" s="124">
        <f t="shared" si="1"/>
        <v>0</v>
      </c>
      <c r="O33" s="124">
        <f t="shared" si="2"/>
        <v>0</v>
      </c>
      <c r="P33" s="196">
        <f t="shared" si="5"/>
        <v>0</v>
      </c>
      <c r="Q33" s="197">
        <f>IF(I33&gt;0,IF(A33="A",Semester!$B$17,0),0)</f>
        <v>0</v>
      </c>
      <c r="R33" s="198">
        <f>IF(I33&gt;0,IF(A33="B",Semester!$C$17,0),0)</f>
        <v>0</v>
      </c>
      <c r="S33" s="198">
        <f>IF(I33&gt;0,IF(A33="C",Semester!$D$17,0),0)</f>
        <v>0</v>
      </c>
      <c r="T33" s="31" t="str">
        <f t="shared" si="3"/>
        <v/>
      </c>
      <c r="U33" t="str">
        <f>Admin2!C180</f>
        <v/>
      </c>
    </row>
    <row r="34" spans="1:23" x14ac:dyDescent="0.35">
      <c r="A34" s="18" t="str">
        <f>IF(IF(B34&gt;=Admin1!$B$4,IF(B34&lt;=Admin1!$C$4,"A",IF(B34&gt;=Admin1!$B$5,IF(B34&lt;=Admin1!$C$5,"B",IF(B34&gt;=Admin1!$B$6,IF(B34&lt;=Admin1!$C$6,"C","--"))))))=FALSE,"--",IF(B34&gt;=Admin1!$B$4,IF(B34&lt;=Admin1!$C$4,"A",IF(B34&gt;=Admin1!$B$5,IF(B34&lt;=Admin1!$C$5,"B",IF(B34&gt;=Admin1!$B$6,IF(B34&lt;=Admin1!$C$6,"C","--")))))))</f>
        <v>A</v>
      </c>
      <c r="B34" s="119">
        <f>Admin2!A181</f>
        <v>44376</v>
      </c>
      <c r="C34" s="119" t="str">
        <f>Admin2!B181</f>
        <v>Tis</v>
      </c>
      <c r="D34" s="345"/>
      <c r="E34" s="288"/>
      <c r="F34" s="288"/>
      <c r="G34" s="288"/>
      <c r="H34" s="288"/>
      <c r="I34" s="288"/>
      <c r="J34" s="260" t="str">
        <f t="shared" si="4"/>
        <v/>
      </c>
      <c r="K34" s="308"/>
      <c r="L34" s="290"/>
      <c r="M34" s="124">
        <f t="shared" si="0"/>
        <v>0</v>
      </c>
      <c r="N34" s="124">
        <f t="shared" si="1"/>
        <v>0</v>
      </c>
      <c r="O34" s="124">
        <f t="shared" si="2"/>
        <v>0</v>
      </c>
      <c r="P34" s="196">
        <f t="shared" si="5"/>
        <v>0</v>
      </c>
      <c r="Q34" s="197">
        <f>IF(I34&gt;0,IF(A34="A",Semester!$B$17,0),0)</f>
        <v>0</v>
      </c>
      <c r="R34" s="198">
        <f>IF(I34&gt;0,IF(A34="B",Semester!$C$17,0),0)</f>
        <v>0</v>
      </c>
      <c r="S34" s="198">
        <f>IF(I34&gt;0,IF(A34="C",Semester!$D$17,0),0)</f>
        <v>0</v>
      </c>
      <c r="T34" s="31" t="str">
        <f t="shared" si="3"/>
        <v/>
      </c>
      <c r="U34" t="str">
        <f>Admin2!C181</f>
        <v/>
      </c>
    </row>
    <row r="35" spans="1:23" x14ac:dyDescent="0.35">
      <c r="A35" s="18" t="str">
        <f>IF(IF(B35&gt;=Admin1!$B$4,IF(B35&lt;=Admin1!$C$4,"A",IF(B35&gt;=Admin1!$B$5,IF(B35&lt;=Admin1!$C$5,"B",IF(B35&gt;=Admin1!$B$6,IF(B35&lt;=Admin1!$C$6,"C","--"))))))=FALSE,"--",IF(B35&gt;=Admin1!$B$4,IF(B35&lt;=Admin1!$C$4,"A",IF(B35&gt;=Admin1!$B$5,IF(B35&lt;=Admin1!$C$5,"B",IF(B35&gt;=Admin1!$B$6,IF(B35&lt;=Admin1!$C$6,"C","--")))))))</f>
        <v>A</v>
      </c>
      <c r="B35" s="119">
        <f>Admin2!A182</f>
        <v>44377</v>
      </c>
      <c r="C35" s="119" t="str">
        <f>Admin2!B182</f>
        <v>Ons</v>
      </c>
      <c r="D35" s="345"/>
      <c r="E35" s="288"/>
      <c r="F35" s="288"/>
      <c r="G35" s="288"/>
      <c r="H35" s="288"/>
      <c r="I35" s="288"/>
      <c r="J35" s="260" t="str">
        <f t="shared" si="4"/>
        <v/>
      </c>
      <c r="K35" s="308"/>
      <c r="L35" s="290"/>
      <c r="M35" s="124">
        <f t="shared" si="0"/>
        <v>0</v>
      </c>
      <c r="N35" s="124">
        <f t="shared" si="1"/>
        <v>0</v>
      </c>
      <c r="O35" s="124">
        <f t="shared" si="2"/>
        <v>0</v>
      </c>
      <c r="P35" s="196">
        <f t="shared" si="5"/>
        <v>0</v>
      </c>
      <c r="Q35" s="197">
        <f>IF(I35&gt;0,IF(A35="A",Semester!$B$17,0),0)</f>
        <v>0</v>
      </c>
      <c r="R35" s="198">
        <f>IF(I35&gt;0,IF(A35="B",Semester!$C$17,0),0)</f>
        <v>0</v>
      </c>
      <c r="S35" s="198">
        <f>IF(I35&gt;0,IF(A35="C",Semester!$D$17,0),0)</f>
        <v>0</v>
      </c>
      <c r="T35" s="31" t="str">
        <f t="shared" si="3"/>
        <v/>
      </c>
      <c r="U35" t="str">
        <f>Admin2!C182</f>
        <v/>
      </c>
    </row>
    <row r="36" spans="1:23" ht="15" thickBot="1" x14ac:dyDescent="0.4">
      <c r="A36" s="120" t="str">
        <f>IF(IF(B36&gt;=Admin1!$B$4,IF(B36&lt;=Admin1!$C$4,"A",IF(B36&gt;=Admin1!$B$5,IF(B36&lt;=Admin1!$C$5,"B",IF(B36&gt;=Admin1!$B$6,IF(B36&lt;=Admin1!$C$6,"C","--"))))))=FALSE,"--",IF(B36&gt;=Admin1!$B$4,IF(B36&lt;=Admin1!$C$4,"A",IF(B36&gt;=Admin1!$B$5,IF(B36&lt;=Admin1!$C$5,"B",IF(B36&gt;=Admin1!$B$6,IF(B36&lt;=Admin1!$C$6,"C","--")))))))</f>
        <v>--</v>
      </c>
      <c r="B36" s="119"/>
      <c r="C36" s="119"/>
      <c r="D36" s="260"/>
      <c r="E36" s="261"/>
      <c r="F36" s="261"/>
      <c r="G36" s="261"/>
      <c r="H36" s="261"/>
      <c r="I36" s="261"/>
      <c r="J36" s="261" t="str">
        <f t="shared" si="4"/>
        <v/>
      </c>
      <c r="K36" s="310"/>
      <c r="L36" s="225"/>
      <c r="M36" s="124">
        <f t="shared" si="0"/>
        <v>0</v>
      </c>
      <c r="N36" s="124">
        <f t="shared" si="1"/>
        <v>0</v>
      </c>
      <c r="O36" s="124">
        <f t="shared" si="2"/>
        <v>0</v>
      </c>
      <c r="P36" s="199">
        <f t="shared" si="5"/>
        <v>0</v>
      </c>
      <c r="Q36" s="200">
        <f>IF(I36&gt;0,IF(A36="A",Semester!$B$17,0),0)</f>
        <v>0</v>
      </c>
      <c r="R36" s="201">
        <f>IF(I36&gt;0,IF(A36="B",Semester!$C$17,0),0)</f>
        <v>0</v>
      </c>
      <c r="S36" s="201">
        <f>IF(I36&gt;0,IF(A36="C",Semester!$D$17,0),0)</f>
        <v>0</v>
      </c>
      <c r="T36" s="31" t="str">
        <f t="shared" si="3"/>
        <v/>
      </c>
    </row>
    <row r="37" spans="1:23" ht="15" thickBot="1" x14ac:dyDescent="0.4">
      <c r="A37" s="444" t="s">
        <v>258</v>
      </c>
      <c r="B37" s="445"/>
      <c r="C37" s="446"/>
      <c r="D37" s="210">
        <f>COUNT(D6:D36)</f>
        <v>0</v>
      </c>
      <c r="E37" s="130">
        <f t="shared" ref="E37" si="6">COUNT(E6:E36)</f>
        <v>0</v>
      </c>
      <c r="F37" s="130">
        <f>SUM(M6:M36)</f>
        <v>0</v>
      </c>
      <c r="G37" s="130">
        <f>SUM(N6:N36)</f>
        <v>0</v>
      </c>
      <c r="H37" s="130">
        <f>SUM(O6:O36)</f>
        <v>0</v>
      </c>
      <c r="I37" s="130">
        <f>COUNT(I6:I36)</f>
        <v>0</v>
      </c>
      <c r="J37" s="202">
        <f>(D37-E37-F37-G37-H37-IF(E38+F38+G38+H38=0,D37,I37))*-1</f>
        <v>0</v>
      </c>
      <c r="K37" s="212" t="s">
        <v>149</v>
      </c>
      <c r="L37" s="211">
        <f>SUM(L6:L36)</f>
        <v>0</v>
      </c>
      <c r="P37" s="203">
        <f>SUM(P6:P36)</f>
        <v>0</v>
      </c>
      <c r="Q37" s="204">
        <f>SUM(Q6:Q36)</f>
        <v>0</v>
      </c>
      <c r="R37" s="205">
        <f t="shared" ref="R37:S37" si="7">SUM(R6:R36)</f>
        <v>0</v>
      </c>
      <c r="S37" s="206">
        <f t="shared" si="7"/>
        <v>0</v>
      </c>
      <c r="T37" s="256"/>
      <c r="U37" s="257"/>
    </row>
    <row r="38" spans="1:23" ht="15" thickBot="1" x14ac:dyDescent="0.4">
      <c r="A38" s="444" t="s">
        <v>259</v>
      </c>
      <c r="B38" s="445"/>
      <c r="C38" s="446"/>
      <c r="D38" s="258">
        <f t="shared" ref="D38:J38" si="8">SUM(D6:D36)</f>
        <v>0</v>
      </c>
      <c r="E38" s="259">
        <f t="shared" si="8"/>
        <v>0</v>
      </c>
      <c r="F38" s="259">
        <f t="shared" si="8"/>
        <v>0</v>
      </c>
      <c r="G38" s="259">
        <f t="shared" si="8"/>
        <v>0</v>
      </c>
      <c r="H38" s="259">
        <f t="shared" si="8"/>
        <v>0</v>
      </c>
      <c r="I38" s="259">
        <f t="shared" si="8"/>
        <v>0</v>
      </c>
      <c r="J38" s="259">
        <f t="shared" si="8"/>
        <v>0</v>
      </c>
      <c r="K38" s="438"/>
      <c r="L38" s="439"/>
      <c r="M38" s="439"/>
      <c r="N38" s="439"/>
      <c r="O38" s="439"/>
      <c r="P38" s="440"/>
    </row>
    <row r="39" spans="1:23" ht="15" customHeight="1" thickBot="1" x14ac:dyDescent="0.4">
      <c r="A39" s="296"/>
      <c r="B39" s="255"/>
      <c r="C39" s="255"/>
      <c r="D39" s="266"/>
      <c r="E39" s="266"/>
      <c r="F39" s="266"/>
      <c r="G39" s="266"/>
      <c r="H39" s="266"/>
      <c r="I39" s="266"/>
      <c r="J39" s="265"/>
      <c r="K39" s="438"/>
      <c r="L39" s="439"/>
      <c r="M39" s="439"/>
      <c r="N39" s="439"/>
      <c r="O39" s="439"/>
      <c r="P39" s="440"/>
      <c r="V39" s="316" t="s">
        <v>260</v>
      </c>
      <c r="W39" s="257"/>
    </row>
    <row r="40" spans="1:23" ht="15" thickBot="1" x14ac:dyDescent="0.4">
      <c r="A40" s="447" t="s">
        <v>261</v>
      </c>
      <c r="B40" s="448"/>
      <c r="C40" s="448"/>
      <c r="D40" s="449"/>
      <c r="E40" s="262" t="s">
        <v>262</v>
      </c>
      <c r="F40" s="262" t="s">
        <v>233</v>
      </c>
      <c r="G40" s="263" t="s">
        <v>56</v>
      </c>
      <c r="H40" s="281" t="s">
        <v>263</v>
      </c>
      <c r="I40" s="282" t="s">
        <v>264</v>
      </c>
      <c r="J40" s="264"/>
      <c r="K40" s="438"/>
      <c r="L40" s="439"/>
      <c r="M40" s="439"/>
      <c r="N40" s="439"/>
      <c r="O40" s="439"/>
      <c r="P40" s="440"/>
      <c r="V40" s="107" t="s">
        <v>262</v>
      </c>
      <c r="W40" s="107" t="s">
        <v>265</v>
      </c>
    </row>
    <row r="41" spans="1:23" x14ac:dyDescent="0.35">
      <c r="A41" s="69"/>
      <c r="B41"/>
      <c r="D41" s="269" t="s">
        <v>266</v>
      </c>
      <c r="E41" s="267">
        <f>Admin1!C15</f>
        <v>20.55</v>
      </c>
      <c r="F41" s="269">
        <f>D37</f>
        <v>0</v>
      </c>
      <c r="G41" s="276">
        <f>SUM(E37:I37)</f>
        <v>0</v>
      </c>
      <c r="H41" s="283">
        <f>Maj!I41</f>
        <v>0</v>
      </c>
      <c r="I41" s="284">
        <f>G41-F41+H41</f>
        <v>0</v>
      </c>
      <c r="J41" s="292" t="s">
        <v>267</v>
      </c>
      <c r="K41" s="438"/>
      <c r="L41" s="439"/>
      <c r="M41" s="439"/>
      <c r="N41" s="439"/>
      <c r="O41" s="439"/>
      <c r="P41" s="440"/>
      <c r="V41" s="107" t="s">
        <v>233</v>
      </c>
      <c r="W41" s="107" t="s">
        <v>268</v>
      </c>
    </row>
    <row r="42" spans="1:23" ht="15" thickBot="1" x14ac:dyDescent="0.4">
      <c r="A42" s="69"/>
      <c r="B42"/>
      <c r="C42" s="126"/>
      <c r="D42" s="271" t="s">
        <v>269</v>
      </c>
      <c r="E42" s="268">
        <f>Admin1!D15</f>
        <v>164.4</v>
      </c>
      <c r="F42" s="268">
        <f>D38</f>
        <v>0</v>
      </c>
      <c r="G42" s="277">
        <f>SUM(E38:I38)</f>
        <v>0</v>
      </c>
      <c r="H42" s="285">
        <f>Maj!I42</f>
        <v>0</v>
      </c>
      <c r="I42" s="286">
        <f>G42-F42+H42</f>
        <v>0</v>
      </c>
      <c r="J42" s="292" t="s">
        <v>267</v>
      </c>
      <c r="K42" s="450" t="s">
        <v>270</v>
      </c>
      <c r="L42" s="451"/>
      <c r="M42" s="451"/>
      <c r="N42" s="451"/>
      <c r="O42" s="451"/>
      <c r="P42" s="452"/>
      <c r="Q42" s="8"/>
      <c r="R42" s="8"/>
      <c r="S42" s="8"/>
      <c r="V42" s="107" t="s">
        <v>56</v>
      </c>
      <c r="W42" s="107" t="s">
        <v>271</v>
      </c>
    </row>
    <row r="43" spans="1:23" ht="15" customHeight="1" thickBot="1" x14ac:dyDescent="0.4">
      <c r="A43" s="297"/>
      <c r="B43" s="270"/>
      <c r="C43" s="270"/>
      <c r="D43" s="272"/>
      <c r="E43" s="273"/>
      <c r="F43" s="274"/>
      <c r="G43" s="274"/>
      <c r="H43" s="274"/>
      <c r="I43" s="274"/>
      <c r="J43" s="293"/>
      <c r="K43" s="438"/>
      <c r="L43" s="439"/>
      <c r="M43" s="439"/>
      <c r="N43" s="439"/>
      <c r="O43" s="439"/>
      <c r="P43" s="440"/>
      <c r="V43" s="107" t="s">
        <v>263</v>
      </c>
      <c r="W43" s="107" t="s">
        <v>272</v>
      </c>
    </row>
    <row r="44" spans="1:23" ht="15" thickBot="1" x14ac:dyDescent="0.4">
      <c r="A44" s="453" t="s">
        <v>273</v>
      </c>
      <c r="B44" s="454"/>
      <c r="C44" s="454"/>
      <c r="D44" s="455"/>
      <c r="E44" s="262" t="s">
        <v>274</v>
      </c>
      <c r="F44" s="262" t="s">
        <v>275</v>
      </c>
      <c r="G44" s="456" t="s">
        <v>276</v>
      </c>
      <c r="H44" s="457"/>
      <c r="I44" s="262" t="s">
        <v>277</v>
      </c>
      <c r="J44" s="294"/>
      <c r="K44" s="438"/>
      <c r="L44" s="439"/>
      <c r="M44" s="439"/>
      <c r="N44" s="439"/>
      <c r="O44" s="439"/>
      <c r="P44" s="440"/>
      <c r="V44" s="107"/>
      <c r="W44" s="107" t="s">
        <v>278</v>
      </c>
    </row>
    <row r="45" spans="1:23" ht="15" thickBot="1" x14ac:dyDescent="0.4">
      <c r="A45" s="69"/>
      <c r="B45"/>
      <c r="C45" s="280"/>
      <c r="D45" s="279" t="s">
        <v>56</v>
      </c>
      <c r="E45" s="275">
        <f>Semester!J16</f>
        <v>0</v>
      </c>
      <c r="F45" s="278">
        <f>Semester!C10</f>
        <v>0</v>
      </c>
      <c r="G45" s="458">
        <f>SUM(Semester!E21:E26)</f>
        <v>0</v>
      </c>
      <c r="H45" s="459"/>
      <c r="I45" s="278">
        <f>E45+F45-G45</f>
        <v>0</v>
      </c>
      <c r="J45" s="295"/>
      <c r="K45" s="441"/>
      <c r="L45" s="442"/>
      <c r="M45" s="442"/>
      <c r="N45" s="442"/>
      <c r="O45" s="442"/>
      <c r="P45" s="443"/>
      <c r="V45" s="107" t="s">
        <v>264</v>
      </c>
      <c r="W45" s="107" t="s">
        <v>279</v>
      </c>
    </row>
    <row r="46" spans="1:23" ht="15" thickBot="1" x14ac:dyDescent="0.4">
      <c r="A46" s="428" t="s">
        <v>280</v>
      </c>
      <c r="B46" s="429"/>
      <c r="C46" s="429"/>
      <c r="D46" s="429"/>
      <c r="E46" s="429"/>
      <c r="F46" s="429"/>
      <c r="G46" s="429"/>
      <c r="H46" s="429"/>
      <c r="I46" s="429"/>
      <c r="J46" s="430"/>
      <c r="K46" s="410" t="s">
        <v>281</v>
      </c>
      <c r="L46" s="411"/>
      <c r="M46" s="411"/>
      <c r="N46" s="411"/>
      <c r="O46" s="411"/>
      <c r="P46" s="412"/>
      <c r="V46" s="73" t="s">
        <v>282</v>
      </c>
    </row>
    <row r="47" spans="1:23" x14ac:dyDescent="0.35">
      <c r="A47" s="423" t="s">
        <v>283</v>
      </c>
      <c r="B47" s="466"/>
      <c r="C47" s="467"/>
      <c r="D47" s="467"/>
      <c r="E47" s="467"/>
      <c r="F47" s="467"/>
      <c r="G47" s="467"/>
      <c r="H47" s="467"/>
      <c r="I47" s="468"/>
      <c r="J47" s="300"/>
      <c r="K47" s="460"/>
      <c r="L47" s="461"/>
      <c r="M47" s="461"/>
      <c r="N47" s="461"/>
      <c r="O47" s="461"/>
      <c r="P47" s="462"/>
      <c r="V47" s="107" t="s">
        <v>284</v>
      </c>
      <c r="W47" s="107"/>
    </row>
    <row r="48" spans="1:23" x14ac:dyDescent="0.35">
      <c r="A48" s="424"/>
      <c r="B48" s="469"/>
      <c r="C48" s="470"/>
      <c r="D48" s="470"/>
      <c r="E48" s="470"/>
      <c r="F48" s="470"/>
      <c r="G48" s="470"/>
      <c r="H48" s="470"/>
      <c r="I48" s="471"/>
      <c r="J48" s="301"/>
      <c r="K48" s="463"/>
      <c r="L48" s="464"/>
      <c r="M48" s="464"/>
      <c r="N48" s="464"/>
      <c r="O48" s="464"/>
      <c r="P48" s="465"/>
      <c r="V48" s="107" t="s">
        <v>285</v>
      </c>
      <c r="W48" s="107"/>
    </row>
    <row r="49" spans="1:23" x14ac:dyDescent="0.35">
      <c r="A49" s="424"/>
      <c r="B49" s="469"/>
      <c r="C49" s="470"/>
      <c r="D49" s="470"/>
      <c r="E49" s="470"/>
      <c r="F49" s="470"/>
      <c r="G49" s="470"/>
      <c r="H49" s="470"/>
      <c r="I49" s="471"/>
      <c r="J49" s="301"/>
      <c r="K49" s="463"/>
      <c r="L49" s="464"/>
      <c r="M49" s="464"/>
      <c r="N49" s="464"/>
      <c r="O49" s="464"/>
      <c r="P49" s="465"/>
      <c r="V49" s="107" t="s">
        <v>286</v>
      </c>
      <c r="W49" s="107" t="s">
        <v>287</v>
      </c>
    </row>
    <row r="50" spans="1:23" x14ac:dyDescent="0.35">
      <c r="A50" s="419" t="s">
        <v>5</v>
      </c>
      <c r="B50" s="419"/>
      <c r="C50" s="419"/>
      <c r="D50" s="419"/>
      <c r="E50" s="419"/>
      <c r="F50" s="419"/>
      <c r="G50" s="419"/>
      <c r="H50" s="419"/>
      <c r="I50" s="419"/>
      <c r="J50" s="419"/>
      <c r="K50" s="419"/>
      <c r="L50" s="419"/>
      <c r="M50" s="419"/>
      <c r="N50" s="419"/>
      <c r="O50" s="419"/>
      <c r="P50" s="419"/>
    </row>
  </sheetData>
  <sheetProtection algorithmName="SHA-512" hashValue="K5AnLb0qu/p/uO9rqrMphxJd+DZQHLNZW5oOEWMvlKEnYBVaBrnZQpO+hEofEfRtitMpheZ3/hzjN1633gMH6A==" saltValue="I+lWa88WAum9jrtJmZ02tQ==" spinCount="100000" sheet="1" selectLockedCells="1"/>
  <mergeCells count="24">
    <mergeCell ref="K43:P45"/>
    <mergeCell ref="A37:C37"/>
    <mergeCell ref="A38:C38"/>
    <mergeCell ref="K38:P41"/>
    <mergeCell ref="A40:D40"/>
    <mergeCell ref="K42:P42"/>
    <mergeCell ref="A44:D44"/>
    <mergeCell ref="G44:H44"/>
    <mergeCell ref="G45:H45"/>
    <mergeCell ref="V1:Y1"/>
    <mergeCell ref="J2:K2"/>
    <mergeCell ref="B4:L4"/>
    <mergeCell ref="Q4:S4"/>
    <mergeCell ref="W5:AE5"/>
    <mergeCell ref="K46:P46"/>
    <mergeCell ref="K48:P48"/>
    <mergeCell ref="B49:I49"/>
    <mergeCell ref="K49:P49"/>
    <mergeCell ref="A50:P50"/>
    <mergeCell ref="K47:P47"/>
    <mergeCell ref="A47:A49"/>
    <mergeCell ref="B47:I47"/>
    <mergeCell ref="B48:I48"/>
    <mergeCell ref="A46:J46"/>
  </mergeCells>
  <hyperlinks>
    <hyperlink ref="V1:Y1" location="Uppstart!D14" display="Till uppstartsfliken" xr:uid="{66D2D1D0-84DD-45E7-A0C2-CB03F603E9D9}"/>
    <hyperlink ref="L5" location="Hjälptexter!A4" display="Räkn" xr:uid="{7FA17417-8D39-4E99-9B57-23B29B3E42DE}"/>
    <hyperlink ref="L1" r:id="rId1" xr:uid="{ABF8FB8A-FA32-41E5-AAFA-9FE11ABD167B}"/>
  </hyperlinks>
  <pageMargins left="0.51181102362204722" right="0.31496062992125984" top="0.43307086614173229" bottom="0.43307086614173229" header="0.31496062992125984" footer="0.31496062992125984"/>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50"/>
  <sheetViews>
    <sheetView showGridLines="0" zoomScaleNormal="100" workbookViewId="0">
      <pane xSplit="3" ySplit="5" topLeftCell="D6" activePane="bottomRight" state="frozen"/>
      <selection activeCell="L5" sqref="L5"/>
      <selection pane="topRight" activeCell="L5" sqref="L5"/>
      <selection pane="bottomLeft" activeCell="L5" sqref="L5"/>
      <selection pane="bottomRight" activeCell="D6" sqref="D6"/>
    </sheetView>
  </sheetViews>
  <sheetFormatPr defaultRowHeight="14.5" x14ac:dyDescent="0.35"/>
  <cols>
    <col min="1" max="1" width="3.7265625" style="31" customWidth="1"/>
    <col min="2" max="2" width="4.81640625" style="31" customWidth="1"/>
    <col min="3" max="3" width="6.1796875" customWidth="1"/>
    <col min="4" max="5" width="5.7265625" style="31" customWidth="1"/>
    <col min="6" max="8" width="5.1796875" style="31" customWidth="1"/>
    <col min="9" max="9" width="5.7265625" style="31" customWidth="1"/>
    <col min="10" max="10" width="5.26953125" style="31" customWidth="1"/>
    <col min="11" max="11" width="29.26953125" customWidth="1"/>
    <col min="12" max="12" width="6.7265625" customWidth="1"/>
    <col min="13" max="13" width="3.54296875" style="124" hidden="1" customWidth="1"/>
    <col min="14" max="15" width="3.54296875" hidden="1" customWidth="1"/>
    <col min="16" max="16" width="4.7265625" customWidth="1"/>
    <col min="17" max="19" width="4.453125" hidden="1" customWidth="1"/>
    <col min="20" max="20" width="10.7265625" hidden="1" customWidth="1"/>
    <col min="21" max="21" width="12.1796875" customWidth="1"/>
    <col min="22" max="22" width="6.1796875" customWidth="1"/>
  </cols>
  <sheetData>
    <row r="1" spans="1:31" ht="31.5" customHeight="1" x14ac:dyDescent="0.5">
      <c r="A1" s="207"/>
      <c r="B1" s="123"/>
      <c r="C1" s="64"/>
      <c r="D1" s="123"/>
      <c r="E1" s="123"/>
      <c r="F1" s="123"/>
      <c r="G1" s="123"/>
      <c r="H1" s="123"/>
      <c r="I1" s="191" t="str">
        <f>"Schema för juli" &amp; RIGHT(Uppstart!K1,5)</f>
        <v>Schema för juli 2021</v>
      </c>
      <c r="J1" s="123"/>
      <c r="K1" s="64"/>
      <c r="L1" s="328" t="s">
        <v>40</v>
      </c>
      <c r="P1" s="192"/>
      <c r="V1" s="431" t="s">
        <v>223</v>
      </c>
      <c r="W1" s="431"/>
      <c r="X1" s="431"/>
      <c r="Y1" s="431"/>
    </row>
    <row r="2" spans="1:31" ht="15.75" customHeight="1" x14ac:dyDescent="0.35">
      <c r="A2" s="208"/>
      <c r="I2" s="40" t="s">
        <v>36</v>
      </c>
      <c r="J2" s="432" t="str">
        <f>IF(Uppstart!C5="Skriv ditt namn här","Skriv ditt namn på fliken Uppstart",Uppstart!C5)</f>
        <v>Skriv ditt namn på fliken Uppstart</v>
      </c>
      <c r="K2" s="432"/>
      <c r="P2" s="126"/>
      <c r="V2" t="s">
        <v>225</v>
      </c>
    </row>
    <row r="3" spans="1:31" x14ac:dyDescent="0.35">
      <c r="A3" s="161"/>
      <c r="J3" s="125" t="str">
        <f>IF(Uppstart!C6="Skriv arbetsgivarens namn här","Skriv arbetsgivarens namn på fliken Uppstart",Uppstart!C6)</f>
        <v>Skriv arbetsgivarens namn på fliken Uppstart</v>
      </c>
      <c r="P3" s="126"/>
      <c r="V3" t="s">
        <v>227</v>
      </c>
      <c r="W3" t="s">
        <v>228</v>
      </c>
    </row>
    <row r="4" spans="1:31" x14ac:dyDescent="0.35">
      <c r="A4" s="209"/>
      <c r="B4" s="433" t="s">
        <v>229</v>
      </c>
      <c r="C4" s="433"/>
      <c r="D4" s="433"/>
      <c r="E4" s="433"/>
      <c r="F4" s="433"/>
      <c r="G4" s="433"/>
      <c r="H4" s="433"/>
      <c r="I4" s="433"/>
      <c r="J4" s="433"/>
      <c r="K4" s="433"/>
      <c r="L4" s="433"/>
      <c r="P4" s="287"/>
      <c r="Q4" s="434" t="s">
        <v>230</v>
      </c>
      <c r="R4" s="435"/>
      <c r="S4" s="435"/>
      <c r="V4" t="s">
        <v>231</v>
      </c>
      <c r="W4" t="s">
        <v>232</v>
      </c>
    </row>
    <row r="5" spans="1:31" s="31" customFormat="1" ht="35.5" x14ac:dyDescent="0.35">
      <c r="A5" s="127" t="s">
        <v>137</v>
      </c>
      <c r="B5" s="127" t="s">
        <v>180</v>
      </c>
      <c r="C5" s="127" t="s">
        <v>181</v>
      </c>
      <c r="D5" s="127" t="s">
        <v>233</v>
      </c>
      <c r="E5" s="127" t="s">
        <v>59</v>
      </c>
      <c r="F5" s="127" t="s">
        <v>60</v>
      </c>
      <c r="G5" s="127" t="s">
        <v>61</v>
      </c>
      <c r="H5" s="127" t="s">
        <v>62</v>
      </c>
      <c r="I5" s="193" t="s">
        <v>234</v>
      </c>
      <c r="J5" s="127" t="s">
        <v>235</v>
      </c>
      <c r="K5" s="18" t="s">
        <v>236</v>
      </c>
      <c r="L5" s="140" t="s">
        <v>237</v>
      </c>
      <c r="M5" s="128" t="s">
        <v>238</v>
      </c>
      <c r="N5" s="40" t="s">
        <v>239</v>
      </c>
      <c r="O5" s="40" t="s">
        <v>240</v>
      </c>
      <c r="P5" s="193" t="s">
        <v>241</v>
      </c>
      <c r="Q5" s="194" t="s">
        <v>97</v>
      </c>
      <c r="R5" s="195" t="s">
        <v>98</v>
      </c>
      <c r="S5" s="195" t="s">
        <v>99</v>
      </c>
      <c r="U5" s="129"/>
      <c r="V5" s="155" t="s">
        <v>242</v>
      </c>
      <c r="W5" s="436" t="s">
        <v>243</v>
      </c>
      <c r="X5" s="437"/>
      <c r="Y5" s="437"/>
      <c r="Z5" s="437"/>
      <c r="AA5" s="437"/>
      <c r="AB5" s="437"/>
      <c r="AC5" s="437"/>
      <c r="AD5" s="437"/>
      <c r="AE5" s="437"/>
    </row>
    <row r="6" spans="1:31" x14ac:dyDescent="0.35">
      <c r="A6" s="18" t="str">
        <f>IF(IF(B6&gt;=Admin1!$B$4,IF(B6&lt;=Admin1!$C$4,"A",IF(B6&gt;=Admin1!$B$5,IF(B6&lt;=Admin1!$C$5,"B",IF(B6&gt;=Admin1!$B$6,IF(B6&lt;=Admin1!$C$6,"C","--"))))))=FALSE,"--",IF(B6&gt;=Admin1!$B$4,IF(B6&lt;=Admin1!$C$4,"A",IF(B6&gt;=Admin1!$B$5,IF(B6&lt;=Admin1!$C$5,"B",IF(B6&gt;=Admin1!$B$6,IF(B6&lt;=Admin1!$C$6,"C","--")))))))</f>
        <v>A</v>
      </c>
      <c r="B6" s="119">
        <f>Admin2!A183</f>
        <v>44378</v>
      </c>
      <c r="C6" s="119" t="str">
        <f>Admin2!B183</f>
        <v>Tor</v>
      </c>
      <c r="D6" s="345"/>
      <c r="E6" s="288"/>
      <c r="F6" s="288"/>
      <c r="G6" s="288"/>
      <c r="H6" s="288"/>
      <c r="I6" s="288"/>
      <c r="J6" s="260" t="str">
        <f>T6</f>
        <v/>
      </c>
      <c r="K6" s="308"/>
      <c r="L6" s="290"/>
      <c r="M6" s="124">
        <f t="shared" ref="M6:M36" si="0">IF(E6&gt;0,0,IF(F6&gt;0,1,0))</f>
        <v>0</v>
      </c>
      <c r="N6" s="124">
        <f t="shared" ref="N6:N36" si="1">IF(E6&gt;0,0,IF(G6&gt;0,1-M6,0))</f>
        <v>0</v>
      </c>
      <c r="O6" s="124">
        <f t="shared" ref="O6:O36" si="2">IF(E6&gt;0,0,IF(H6&gt;0,1-M6-N6,0))</f>
        <v>0</v>
      </c>
      <c r="P6" s="196">
        <f>Q6+R6+S6</f>
        <v>0</v>
      </c>
      <c r="Q6" s="197">
        <f>IF(I6&gt;0,IF(A6="A",Semester!$B$17,0),0)</f>
        <v>0</v>
      </c>
      <c r="R6" s="198">
        <f>IF(I6&gt;0,IF(A6="B",Semester!$C$17,0),0)</f>
        <v>0</v>
      </c>
      <c r="S6" s="198">
        <f>IF(I6&gt;0,IF(A6="C",Semester!$D$17,0),0)</f>
        <v>0</v>
      </c>
      <c r="T6" s="31" t="str">
        <f t="shared" ref="T6:T36" si="3">IF(E6=".",IF(SUM(F6:I6)=0,D6*-1,"Fel1"),IF(SUM(E6:I6)=0,"",IF(I6&gt;0,IF(D6=I6,IF(SUM(E6:H6)=0,"","Fel2"),"Fel3"),IF(SUM(F6:H6)&gt;0,IF(SUM(E6:H6)&lt;=D6,IF(D6-SUM(E6:H6)=0,"",SUM(E6:H6)-D6),"Fel4"),IF(D6-E6=0,"",E6-D6)))))</f>
        <v/>
      </c>
      <c r="U6" t="str">
        <f>Admin2!C183</f>
        <v/>
      </c>
    </row>
    <row r="7" spans="1:31" x14ac:dyDescent="0.35">
      <c r="A7" s="18" t="str">
        <f>IF(IF(B7&gt;=Admin1!$B$4,IF(B7&lt;=Admin1!$C$4,"A",IF(B7&gt;=Admin1!$B$5,IF(B7&lt;=Admin1!$C$5,"B",IF(B7&gt;=Admin1!$B$6,IF(B7&lt;=Admin1!$C$6,"C","--"))))))=FALSE,"--",IF(B7&gt;=Admin1!$B$4,IF(B7&lt;=Admin1!$C$4,"A",IF(B7&gt;=Admin1!$B$5,IF(B7&lt;=Admin1!$C$5,"B",IF(B7&gt;=Admin1!$B$6,IF(B7&lt;=Admin1!$C$6,"C","--")))))))</f>
        <v>A</v>
      </c>
      <c r="B7" s="119">
        <f>Admin2!A184</f>
        <v>44379</v>
      </c>
      <c r="C7" s="119" t="str">
        <f>Admin2!B184</f>
        <v>Fre</v>
      </c>
      <c r="D7" s="345"/>
      <c r="E7" s="288"/>
      <c r="F7" s="288"/>
      <c r="G7" s="288"/>
      <c r="H7" s="288"/>
      <c r="I7" s="288"/>
      <c r="J7" s="260" t="str">
        <f t="shared" ref="J7:J36" si="4">T7</f>
        <v/>
      </c>
      <c r="K7" s="308"/>
      <c r="L7" s="290"/>
      <c r="M7" s="124">
        <f t="shared" si="0"/>
        <v>0</v>
      </c>
      <c r="N7" s="124">
        <f t="shared" si="1"/>
        <v>0</v>
      </c>
      <c r="O7" s="124">
        <f t="shared" si="2"/>
        <v>0</v>
      </c>
      <c r="P7" s="196">
        <f t="shared" ref="P7:P36" si="5">Q7+R7+S7</f>
        <v>0</v>
      </c>
      <c r="Q7" s="197">
        <f>IF(I7&gt;0,IF(A7="A",Semester!$B$17,0),0)</f>
        <v>0</v>
      </c>
      <c r="R7" s="198">
        <f>IF(I7&gt;0,IF(A7="B",Semester!$C$17,0),0)</f>
        <v>0</v>
      </c>
      <c r="S7" s="198">
        <f>IF(I7&gt;0,IF(A7="C",Semester!$D$17,0),0)</f>
        <v>0</v>
      </c>
      <c r="T7" s="31" t="str">
        <f t="shared" si="3"/>
        <v/>
      </c>
      <c r="U7" t="str">
        <f>Admin2!C184</f>
        <v/>
      </c>
    </row>
    <row r="8" spans="1:31" x14ac:dyDescent="0.35">
      <c r="A8" s="18" t="str">
        <f>IF(IF(B8&gt;=Admin1!$B$4,IF(B8&lt;=Admin1!$C$4,"A",IF(B8&gt;=Admin1!$B$5,IF(B8&lt;=Admin1!$C$5,"B",IF(B8&gt;=Admin1!$B$6,IF(B8&lt;=Admin1!$C$6,"C","--"))))))=FALSE,"--",IF(B8&gt;=Admin1!$B$4,IF(B8&lt;=Admin1!$C$4,"A",IF(B8&gt;=Admin1!$B$5,IF(B8&lt;=Admin1!$C$5,"B",IF(B8&gt;=Admin1!$B$6,IF(B8&lt;=Admin1!$C$6,"C","--")))))))</f>
        <v>A</v>
      </c>
      <c r="B8" s="119">
        <f>Admin2!A185</f>
        <v>44380</v>
      </c>
      <c r="C8" s="119" t="str">
        <f>Admin2!B185</f>
        <v>Lör</v>
      </c>
      <c r="D8" s="345"/>
      <c r="E8" s="288"/>
      <c r="F8" s="288"/>
      <c r="G8" s="288"/>
      <c r="H8" s="288"/>
      <c r="I8" s="288"/>
      <c r="J8" s="260" t="str">
        <f t="shared" si="4"/>
        <v/>
      </c>
      <c r="K8" s="308"/>
      <c r="L8" s="290"/>
      <c r="M8" s="124">
        <f t="shared" si="0"/>
        <v>0</v>
      </c>
      <c r="N8" s="124">
        <f t="shared" si="1"/>
        <v>0</v>
      </c>
      <c r="O8" s="124">
        <f t="shared" si="2"/>
        <v>0</v>
      </c>
      <c r="P8" s="196">
        <f t="shared" si="5"/>
        <v>0</v>
      </c>
      <c r="Q8" s="197">
        <f>IF(I8&gt;0,IF(A8="A",Semester!$B$17,0),0)</f>
        <v>0</v>
      </c>
      <c r="R8" s="198">
        <f>IF(I8&gt;0,IF(A8="B",Semester!$C$17,0),0)</f>
        <v>0</v>
      </c>
      <c r="S8" s="198">
        <f>IF(I8&gt;0,IF(A8="C",Semester!$D$17,0),0)</f>
        <v>0</v>
      </c>
      <c r="T8" s="31" t="str">
        <f t="shared" si="3"/>
        <v/>
      </c>
      <c r="U8" t="str">
        <f>Admin2!C185</f>
        <v/>
      </c>
    </row>
    <row r="9" spans="1:31" x14ac:dyDescent="0.35">
      <c r="A9" s="18" t="str">
        <f>IF(IF(B9&gt;=Admin1!$B$4,IF(B9&lt;=Admin1!$C$4,"A",IF(B9&gt;=Admin1!$B$5,IF(B9&lt;=Admin1!$C$5,"B",IF(B9&gt;=Admin1!$B$6,IF(B9&lt;=Admin1!$C$6,"C","--"))))))=FALSE,"--",IF(B9&gt;=Admin1!$B$4,IF(B9&lt;=Admin1!$C$4,"A",IF(B9&gt;=Admin1!$B$5,IF(B9&lt;=Admin1!$C$5,"B",IF(B9&gt;=Admin1!$B$6,IF(B9&lt;=Admin1!$C$6,"C","--")))))))</f>
        <v>A</v>
      </c>
      <c r="B9" s="119">
        <f>Admin2!A186</f>
        <v>44381</v>
      </c>
      <c r="C9" s="119" t="str">
        <f>Admin2!B186</f>
        <v>Sön</v>
      </c>
      <c r="D9" s="345"/>
      <c r="E9" s="288"/>
      <c r="F9" s="288"/>
      <c r="G9" s="288"/>
      <c r="H9" s="288"/>
      <c r="I9" s="288"/>
      <c r="J9" s="260" t="str">
        <f t="shared" si="4"/>
        <v/>
      </c>
      <c r="K9" s="308"/>
      <c r="L9" s="290"/>
      <c r="M9" s="124">
        <f t="shared" si="0"/>
        <v>0</v>
      </c>
      <c r="N9" s="124">
        <f t="shared" si="1"/>
        <v>0</v>
      </c>
      <c r="O9" s="124">
        <f t="shared" si="2"/>
        <v>0</v>
      </c>
      <c r="P9" s="196">
        <f t="shared" si="5"/>
        <v>0</v>
      </c>
      <c r="Q9" s="197">
        <f>IF(I9&gt;0,IF(A9="A",Semester!$B$17,0),0)</f>
        <v>0</v>
      </c>
      <c r="R9" s="198">
        <f>IF(I9&gt;0,IF(A9="B",Semester!$C$17,0),0)</f>
        <v>0</v>
      </c>
      <c r="S9" s="198">
        <f>IF(I9&gt;0,IF(A9="C",Semester!$D$17,0),0)</f>
        <v>0</v>
      </c>
      <c r="T9" s="31" t="str">
        <f t="shared" si="3"/>
        <v/>
      </c>
      <c r="U9" t="str">
        <f>Admin2!C186</f>
        <v/>
      </c>
    </row>
    <row r="10" spans="1:31" x14ac:dyDescent="0.35">
      <c r="A10" s="18" t="str">
        <f>IF(IF(B10&gt;=Admin1!$B$4,IF(B10&lt;=Admin1!$C$4,"A",IF(B10&gt;=Admin1!$B$5,IF(B10&lt;=Admin1!$C$5,"B",IF(B10&gt;=Admin1!$B$6,IF(B10&lt;=Admin1!$C$6,"C","--"))))))=FALSE,"--",IF(B10&gt;=Admin1!$B$4,IF(B10&lt;=Admin1!$C$4,"A",IF(B10&gt;=Admin1!$B$5,IF(B10&lt;=Admin1!$C$5,"B",IF(B10&gt;=Admin1!$B$6,IF(B10&lt;=Admin1!$C$6,"C","--")))))))</f>
        <v>A</v>
      </c>
      <c r="B10" s="119">
        <f>Admin2!A187</f>
        <v>44382</v>
      </c>
      <c r="C10" s="119" t="str">
        <f>Admin2!B187</f>
        <v>Mån</v>
      </c>
      <c r="D10" s="345"/>
      <c r="E10" s="288"/>
      <c r="F10" s="288"/>
      <c r="G10" s="288"/>
      <c r="H10" s="288"/>
      <c r="I10" s="288"/>
      <c r="J10" s="260" t="str">
        <f t="shared" si="4"/>
        <v/>
      </c>
      <c r="K10" s="308"/>
      <c r="L10" s="290"/>
      <c r="M10" s="124">
        <f t="shared" si="0"/>
        <v>0</v>
      </c>
      <c r="N10" s="124">
        <f t="shared" si="1"/>
        <v>0</v>
      </c>
      <c r="O10" s="124">
        <f t="shared" si="2"/>
        <v>0</v>
      </c>
      <c r="P10" s="196">
        <f t="shared" si="5"/>
        <v>0</v>
      </c>
      <c r="Q10" s="197">
        <f>IF(I10&gt;0,IF(A10="A",Semester!$B$17,0),0)</f>
        <v>0</v>
      </c>
      <c r="R10" s="198">
        <f>IF(I10&gt;0,IF(A10="B",Semester!$C$17,0),0)</f>
        <v>0</v>
      </c>
      <c r="S10" s="198">
        <f>IF(I10&gt;0,IF(A10="C",Semester!$D$17,0),0)</f>
        <v>0</v>
      </c>
      <c r="T10" s="31" t="str">
        <f t="shared" si="3"/>
        <v/>
      </c>
      <c r="U10" t="str">
        <f>Admin2!C187</f>
        <v/>
      </c>
    </row>
    <row r="11" spans="1:31" x14ac:dyDescent="0.35">
      <c r="A11" s="18" t="str">
        <f>IF(IF(B11&gt;=Admin1!$B$4,IF(B11&lt;=Admin1!$C$4,"A",IF(B11&gt;=Admin1!$B$5,IF(B11&lt;=Admin1!$C$5,"B",IF(B11&gt;=Admin1!$B$6,IF(B11&lt;=Admin1!$C$6,"C","--"))))))=FALSE,"--",IF(B11&gt;=Admin1!$B$4,IF(B11&lt;=Admin1!$C$4,"A",IF(B11&gt;=Admin1!$B$5,IF(B11&lt;=Admin1!$C$5,"B",IF(B11&gt;=Admin1!$B$6,IF(B11&lt;=Admin1!$C$6,"C","--")))))))</f>
        <v>A</v>
      </c>
      <c r="B11" s="119">
        <f>Admin2!A188</f>
        <v>44383</v>
      </c>
      <c r="C11" s="119" t="str">
        <f>Admin2!B188</f>
        <v>Tis</v>
      </c>
      <c r="D11" s="345"/>
      <c r="E11" s="288"/>
      <c r="F11" s="288"/>
      <c r="G11" s="288"/>
      <c r="H11" s="288"/>
      <c r="I11" s="288"/>
      <c r="J11" s="260" t="str">
        <f t="shared" si="4"/>
        <v/>
      </c>
      <c r="K11" s="308"/>
      <c r="L11" s="290"/>
      <c r="M11" s="124">
        <f t="shared" si="0"/>
        <v>0</v>
      </c>
      <c r="N11" s="124">
        <f t="shared" si="1"/>
        <v>0</v>
      </c>
      <c r="O11" s="124">
        <f t="shared" si="2"/>
        <v>0</v>
      </c>
      <c r="P11" s="196">
        <f t="shared" si="5"/>
        <v>0</v>
      </c>
      <c r="Q11" s="197">
        <f>IF(I11&gt;0,IF(A11="A",Semester!$B$17,0),0)</f>
        <v>0</v>
      </c>
      <c r="R11" s="198">
        <f>IF(I11&gt;0,IF(A11="B",Semester!$C$17,0),0)</f>
        <v>0</v>
      </c>
      <c r="S11" s="198">
        <f>IF(I11&gt;0,IF(A11="C",Semester!$D$17,0),0)</f>
        <v>0</v>
      </c>
      <c r="T11" s="31" t="str">
        <f t="shared" si="3"/>
        <v/>
      </c>
      <c r="U11" t="str">
        <f>Admin2!C188</f>
        <v/>
      </c>
    </row>
    <row r="12" spans="1:31" x14ac:dyDescent="0.35">
      <c r="A12" s="18" t="str">
        <f>IF(IF(B12&gt;=Admin1!$B$4,IF(B12&lt;=Admin1!$C$4,"A",IF(B12&gt;=Admin1!$B$5,IF(B12&lt;=Admin1!$C$5,"B",IF(B12&gt;=Admin1!$B$6,IF(B12&lt;=Admin1!$C$6,"C","--"))))))=FALSE,"--",IF(B12&gt;=Admin1!$B$4,IF(B12&lt;=Admin1!$C$4,"A",IF(B12&gt;=Admin1!$B$5,IF(B12&lt;=Admin1!$C$5,"B",IF(B12&gt;=Admin1!$B$6,IF(B12&lt;=Admin1!$C$6,"C","--")))))))</f>
        <v>A</v>
      </c>
      <c r="B12" s="119">
        <f>Admin2!A189</f>
        <v>44384</v>
      </c>
      <c r="C12" s="119" t="str">
        <f>Admin2!B189</f>
        <v>Ons</v>
      </c>
      <c r="D12" s="345"/>
      <c r="E12" s="288"/>
      <c r="F12" s="288"/>
      <c r="G12" s="288"/>
      <c r="H12" s="288"/>
      <c r="I12" s="288"/>
      <c r="J12" s="260" t="str">
        <f t="shared" si="4"/>
        <v/>
      </c>
      <c r="K12" s="308"/>
      <c r="L12" s="290"/>
      <c r="M12" s="124">
        <f t="shared" si="0"/>
        <v>0</v>
      </c>
      <c r="N12" s="124">
        <f t="shared" si="1"/>
        <v>0</v>
      </c>
      <c r="O12" s="124">
        <f t="shared" si="2"/>
        <v>0</v>
      </c>
      <c r="P12" s="196">
        <f t="shared" si="5"/>
        <v>0</v>
      </c>
      <c r="Q12" s="197">
        <f>IF(I12&gt;0,IF(A12="A",Semester!$B$17,0),0)</f>
        <v>0</v>
      </c>
      <c r="R12" s="198">
        <f>IF(I12&gt;0,IF(A12="B",Semester!$C$17,0),0)</f>
        <v>0</v>
      </c>
      <c r="S12" s="198">
        <f>IF(I12&gt;0,IF(A12="C",Semester!$D$17,0),0)</f>
        <v>0</v>
      </c>
      <c r="T12" s="31" t="str">
        <f t="shared" si="3"/>
        <v/>
      </c>
      <c r="U12" t="str">
        <f>Admin2!C189</f>
        <v/>
      </c>
    </row>
    <row r="13" spans="1:31" x14ac:dyDescent="0.35">
      <c r="A13" s="18" t="str">
        <f>IF(IF(B13&gt;=Admin1!$B$4,IF(B13&lt;=Admin1!$C$4,"A",IF(B13&gt;=Admin1!$B$5,IF(B13&lt;=Admin1!$C$5,"B",IF(B13&gt;=Admin1!$B$6,IF(B13&lt;=Admin1!$C$6,"C","--"))))))=FALSE,"--",IF(B13&gt;=Admin1!$B$4,IF(B13&lt;=Admin1!$C$4,"A",IF(B13&gt;=Admin1!$B$5,IF(B13&lt;=Admin1!$C$5,"B",IF(B13&gt;=Admin1!$B$6,IF(B13&lt;=Admin1!$C$6,"C","--")))))))</f>
        <v>A</v>
      </c>
      <c r="B13" s="119">
        <f>Admin2!A190</f>
        <v>44385</v>
      </c>
      <c r="C13" s="119" t="str">
        <f>Admin2!B190</f>
        <v>Tor</v>
      </c>
      <c r="D13" s="345"/>
      <c r="E13" s="288"/>
      <c r="F13" s="288"/>
      <c r="G13" s="288"/>
      <c r="H13" s="288"/>
      <c r="I13" s="288"/>
      <c r="J13" s="260" t="str">
        <f t="shared" si="4"/>
        <v/>
      </c>
      <c r="K13" s="308"/>
      <c r="L13" s="290"/>
      <c r="M13" s="124">
        <f t="shared" si="0"/>
        <v>0</v>
      </c>
      <c r="N13" s="124">
        <f t="shared" si="1"/>
        <v>0</v>
      </c>
      <c r="O13" s="124">
        <f t="shared" si="2"/>
        <v>0</v>
      </c>
      <c r="P13" s="196">
        <f t="shared" si="5"/>
        <v>0</v>
      </c>
      <c r="Q13" s="197">
        <f>IF(I13&gt;0,IF(A13="A",Semester!$B$17,0),0)</f>
        <v>0</v>
      </c>
      <c r="R13" s="198">
        <f>IF(I13&gt;0,IF(A13="B",Semester!$C$17,0),0)</f>
        <v>0</v>
      </c>
      <c r="S13" s="198">
        <f>IF(I13&gt;0,IF(A13="C",Semester!$D$17,0),0)</f>
        <v>0</v>
      </c>
      <c r="T13" s="31" t="str">
        <f t="shared" si="3"/>
        <v/>
      </c>
      <c r="U13" t="str">
        <f>Admin2!C190</f>
        <v/>
      </c>
    </row>
    <row r="14" spans="1:31" x14ac:dyDescent="0.35">
      <c r="A14" s="18" t="str">
        <f>IF(IF(B14&gt;=Admin1!$B$4,IF(B14&lt;=Admin1!$C$4,"A",IF(B14&gt;=Admin1!$B$5,IF(B14&lt;=Admin1!$C$5,"B",IF(B14&gt;=Admin1!$B$6,IF(B14&lt;=Admin1!$C$6,"C","--"))))))=FALSE,"--",IF(B14&gt;=Admin1!$B$4,IF(B14&lt;=Admin1!$C$4,"A",IF(B14&gt;=Admin1!$B$5,IF(B14&lt;=Admin1!$C$5,"B",IF(B14&gt;=Admin1!$B$6,IF(B14&lt;=Admin1!$C$6,"C","--")))))))</f>
        <v>A</v>
      </c>
      <c r="B14" s="119">
        <f>Admin2!A191</f>
        <v>44386</v>
      </c>
      <c r="C14" s="119" t="str">
        <f>Admin2!B191</f>
        <v>Fre</v>
      </c>
      <c r="D14" s="345"/>
      <c r="E14" s="288"/>
      <c r="F14" s="288"/>
      <c r="G14" s="288"/>
      <c r="H14" s="288"/>
      <c r="I14" s="288"/>
      <c r="J14" s="260" t="str">
        <f t="shared" si="4"/>
        <v/>
      </c>
      <c r="K14" s="308"/>
      <c r="L14" s="290"/>
      <c r="M14" s="124">
        <f t="shared" si="0"/>
        <v>0</v>
      </c>
      <c r="N14" s="124">
        <f t="shared" si="1"/>
        <v>0</v>
      </c>
      <c r="O14" s="124">
        <f t="shared" si="2"/>
        <v>0</v>
      </c>
      <c r="P14" s="196">
        <f t="shared" si="5"/>
        <v>0</v>
      </c>
      <c r="Q14" s="197">
        <f>IF(I14&gt;0,IF(A14="A",Semester!$B$17,0),0)</f>
        <v>0</v>
      </c>
      <c r="R14" s="198">
        <f>IF(I14&gt;0,IF(A14="B",Semester!$C$17,0),0)</f>
        <v>0</v>
      </c>
      <c r="S14" s="198">
        <f>IF(I14&gt;0,IF(A14="C",Semester!$D$17,0),0)</f>
        <v>0</v>
      </c>
      <c r="T14" s="31" t="str">
        <f t="shared" si="3"/>
        <v/>
      </c>
      <c r="U14" t="str">
        <f>Admin2!C191</f>
        <v/>
      </c>
    </row>
    <row r="15" spans="1:31" x14ac:dyDescent="0.35">
      <c r="A15" s="18" t="str">
        <f>IF(IF(B15&gt;=Admin1!$B$4,IF(B15&lt;=Admin1!$C$4,"A",IF(B15&gt;=Admin1!$B$5,IF(B15&lt;=Admin1!$C$5,"B",IF(B15&gt;=Admin1!$B$6,IF(B15&lt;=Admin1!$C$6,"C","--"))))))=FALSE,"--",IF(B15&gt;=Admin1!$B$4,IF(B15&lt;=Admin1!$C$4,"A",IF(B15&gt;=Admin1!$B$5,IF(B15&lt;=Admin1!$C$5,"B",IF(B15&gt;=Admin1!$B$6,IF(B15&lt;=Admin1!$C$6,"C","--")))))))</f>
        <v>A</v>
      </c>
      <c r="B15" s="119">
        <f>Admin2!A192</f>
        <v>44387</v>
      </c>
      <c r="C15" s="119" t="str">
        <f>Admin2!B192</f>
        <v>Lör</v>
      </c>
      <c r="D15" s="345"/>
      <c r="E15" s="288"/>
      <c r="F15" s="288"/>
      <c r="G15" s="288"/>
      <c r="H15" s="288"/>
      <c r="I15" s="288"/>
      <c r="J15" s="260" t="str">
        <f t="shared" si="4"/>
        <v/>
      </c>
      <c r="K15" s="308"/>
      <c r="L15" s="290"/>
      <c r="M15" s="124">
        <f t="shared" si="0"/>
        <v>0</v>
      </c>
      <c r="N15" s="124">
        <f t="shared" si="1"/>
        <v>0</v>
      </c>
      <c r="O15" s="124">
        <f t="shared" si="2"/>
        <v>0</v>
      </c>
      <c r="P15" s="196">
        <f t="shared" si="5"/>
        <v>0</v>
      </c>
      <c r="Q15" s="197">
        <f>IF(I15&gt;0,IF(A15="A",Semester!$B$17,0),0)</f>
        <v>0</v>
      </c>
      <c r="R15" s="198">
        <f>IF(I15&gt;0,IF(A15="B",Semester!$C$17,0),0)</f>
        <v>0</v>
      </c>
      <c r="S15" s="198">
        <f>IF(I15&gt;0,IF(A15="C",Semester!$D$17,0),0)</f>
        <v>0</v>
      </c>
      <c r="T15" s="31" t="str">
        <f t="shared" si="3"/>
        <v/>
      </c>
      <c r="U15" t="str">
        <f>Admin2!C192</f>
        <v/>
      </c>
    </row>
    <row r="16" spans="1:31" x14ac:dyDescent="0.35">
      <c r="A16" s="18" t="str">
        <f>IF(IF(B16&gt;=Admin1!$B$4,IF(B16&lt;=Admin1!$C$4,"A",IF(B16&gt;=Admin1!$B$5,IF(B16&lt;=Admin1!$C$5,"B",IF(B16&gt;=Admin1!$B$6,IF(B16&lt;=Admin1!$C$6,"C","--"))))))=FALSE,"--",IF(B16&gt;=Admin1!$B$4,IF(B16&lt;=Admin1!$C$4,"A",IF(B16&gt;=Admin1!$B$5,IF(B16&lt;=Admin1!$C$5,"B",IF(B16&gt;=Admin1!$B$6,IF(B16&lt;=Admin1!$C$6,"C","--")))))))</f>
        <v>A</v>
      </c>
      <c r="B16" s="119">
        <f>Admin2!A193</f>
        <v>44388</v>
      </c>
      <c r="C16" s="119" t="str">
        <f>Admin2!B193</f>
        <v>Sön</v>
      </c>
      <c r="D16" s="345"/>
      <c r="E16" s="288"/>
      <c r="F16" s="288"/>
      <c r="G16" s="288"/>
      <c r="H16" s="288"/>
      <c r="I16" s="288"/>
      <c r="J16" s="260" t="str">
        <f t="shared" si="4"/>
        <v/>
      </c>
      <c r="K16" s="308"/>
      <c r="L16" s="290"/>
      <c r="M16" s="124">
        <f t="shared" si="0"/>
        <v>0</v>
      </c>
      <c r="N16" s="124">
        <f t="shared" si="1"/>
        <v>0</v>
      </c>
      <c r="O16" s="124">
        <f t="shared" si="2"/>
        <v>0</v>
      </c>
      <c r="P16" s="196">
        <f t="shared" si="5"/>
        <v>0</v>
      </c>
      <c r="Q16" s="197">
        <f>IF(I16&gt;0,IF(A16="A",Semester!$B$17,0),0)</f>
        <v>0</v>
      </c>
      <c r="R16" s="198">
        <f>IF(I16&gt;0,IF(A16="B",Semester!$C$17,0),0)</f>
        <v>0</v>
      </c>
      <c r="S16" s="198">
        <f>IF(I16&gt;0,IF(A16="C",Semester!$D$17,0),0)</f>
        <v>0</v>
      </c>
      <c r="T16" s="31" t="str">
        <f t="shared" si="3"/>
        <v/>
      </c>
      <c r="U16" t="str">
        <f>Admin2!C193</f>
        <v/>
      </c>
    </row>
    <row r="17" spans="1:21" x14ac:dyDescent="0.35">
      <c r="A17" s="18" t="str">
        <f>IF(IF(B17&gt;=Admin1!$B$4,IF(B17&lt;=Admin1!$C$4,"A",IF(B17&gt;=Admin1!$B$5,IF(B17&lt;=Admin1!$C$5,"B",IF(B17&gt;=Admin1!$B$6,IF(B17&lt;=Admin1!$C$6,"C","--"))))))=FALSE,"--",IF(B17&gt;=Admin1!$B$4,IF(B17&lt;=Admin1!$C$4,"A",IF(B17&gt;=Admin1!$B$5,IF(B17&lt;=Admin1!$C$5,"B",IF(B17&gt;=Admin1!$B$6,IF(B17&lt;=Admin1!$C$6,"C","--")))))))</f>
        <v>A</v>
      </c>
      <c r="B17" s="119">
        <f>Admin2!A194</f>
        <v>44389</v>
      </c>
      <c r="C17" s="119" t="str">
        <f>Admin2!B194</f>
        <v>Mån</v>
      </c>
      <c r="D17" s="345"/>
      <c r="E17" s="288"/>
      <c r="F17" s="288"/>
      <c r="G17" s="288"/>
      <c r="H17" s="288"/>
      <c r="I17" s="288"/>
      <c r="J17" s="260" t="str">
        <f t="shared" si="4"/>
        <v/>
      </c>
      <c r="K17" s="308"/>
      <c r="L17" s="290"/>
      <c r="M17" s="124">
        <f t="shared" si="0"/>
        <v>0</v>
      </c>
      <c r="N17" s="124">
        <f t="shared" si="1"/>
        <v>0</v>
      </c>
      <c r="O17" s="124">
        <f t="shared" si="2"/>
        <v>0</v>
      </c>
      <c r="P17" s="196">
        <f t="shared" si="5"/>
        <v>0</v>
      </c>
      <c r="Q17" s="197">
        <f>IF(I17&gt;0,IF(A17="A",Semester!$B$17,0),0)</f>
        <v>0</v>
      </c>
      <c r="R17" s="198">
        <f>IF(I17&gt;0,IF(A17="B",Semester!$C$17,0),0)</f>
        <v>0</v>
      </c>
      <c r="S17" s="198">
        <f>IF(I17&gt;0,IF(A17="C",Semester!$D$17,0),0)</f>
        <v>0</v>
      </c>
      <c r="T17" s="31" t="str">
        <f t="shared" si="3"/>
        <v/>
      </c>
      <c r="U17" t="str">
        <f>Admin2!C194</f>
        <v/>
      </c>
    </row>
    <row r="18" spans="1:21" x14ac:dyDescent="0.35">
      <c r="A18" s="18" t="str">
        <f>IF(IF(B18&gt;=Admin1!$B$4,IF(B18&lt;=Admin1!$C$4,"A",IF(B18&gt;=Admin1!$B$5,IF(B18&lt;=Admin1!$C$5,"B",IF(B18&gt;=Admin1!$B$6,IF(B18&lt;=Admin1!$C$6,"C","--"))))))=FALSE,"--",IF(B18&gt;=Admin1!$B$4,IF(B18&lt;=Admin1!$C$4,"A",IF(B18&gt;=Admin1!$B$5,IF(B18&lt;=Admin1!$C$5,"B",IF(B18&gt;=Admin1!$B$6,IF(B18&lt;=Admin1!$C$6,"C","--")))))))</f>
        <v>A</v>
      </c>
      <c r="B18" s="119">
        <f>Admin2!A195</f>
        <v>44390</v>
      </c>
      <c r="C18" s="119" t="str">
        <f>Admin2!B195</f>
        <v>Tis</v>
      </c>
      <c r="D18" s="345"/>
      <c r="E18" s="288"/>
      <c r="F18" s="288"/>
      <c r="G18" s="288"/>
      <c r="H18" s="288"/>
      <c r="I18" s="288"/>
      <c r="J18" s="260" t="str">
        <f t="shared" si="4"/>
        <v/>
      </c>
      <c r="K18" s="308"/>
      <c r="L18" s="290"/>
      <c r="M18" s="124">
        <f t="shared" si="0"/>
        <v>0</v>
      </c>
      <c r="N18" s="124">
        <f t="shared" si="1"/>
        <v>0</v>
      </c>
      <c r="O18" s="124">
        <f t="shared" si="2"/>
        <v>0</v>
      </c>
      <c r="P18" s="196">
        <f t="shared" si="5"/>
        <v>0</v>
      </c>
      <c r="Q18" s="197">
        <f>IF(I18&gt;0,IF(A18="A",Semester!$B$17,0),0)</f>
        <v>0</v>
      </c>
      <c r="R18" s="198">
        <f>IF(I18&gt;0,IF(A18="B",Semester!$C$17,0),0)</f>
        <v>0</v>
      </c>
      <c r="S18" s="198">
        <f>IF(I18&gt;0,IF(A18="C",Semester!$D$17,0),0)</f>
        <v>0</v>
      </c>
      <c r="T18" s="31" t="str">
        <f t="shared" si="3"/>
        <v/>
      </c>
      <c r="U18" t="str">
        <f>Admin2!C195</f>
        <v/>
      </c>
    </row>
    <row r="19" spans="1:21" x14ac:dyDescent="0.35">
      <c r="A19" s="18" t="str">
        <f>IF(IF(B19&gt;=Admin1!$B$4,IF(B19&lt;=Admin1!$C$4,"A",IF(B19&gt;=Admin1!$B$5,IF(B19&lt;=Admin1!$C$5,"B",IF(B19&gt;=Admin1!$B$6,IF(B19&lt;=Admin1!$C$6,"C","--"))))))=FALSE,"--",IF(B19&gt;=Admin1!$B$4,IF(B19&lt;=Admin1!$C$4,"A",IF(B19&gt;=Admin1!$B$5,IF(B19&lt;=Admin1!$C$5,"B",IF(B19&gt;=Admin1!$B$6,IF(B19&lt;=Admin1!$C$6,"C","--")))))))</f>
        <v>A</v>
      </c>
      <c r="B19" s="119">
        <f>Admin2!A196</f>
        <v>44391</v>
      </c>
      <c r="C19" s="119" t="str">
        <f>Admin2!B196</f>
        <v>Ons</v>
      </c>
      <c r="D19" s="345"/>
      <c r="E19" s="288"/>
      <c r="F19" s="288"/>
      <c r="G19" s="288"/>
      <c r="H19" s="288"/>
      <c r="I19" s="288"/>
      <c r="J19" s="260" t="str">
        <f t="shared" si="4"/>
        <v/>
      </c>
      <c r="K19" s="308"/>
      <c r="L19" s="290"/>
      <c r="M19" s="124">
        <f t="shared" si="0"/>
        <v>0</v>
      </c>
      <c r="N19" s="124">
        <f t="shared" si="1"/>
        <v>0</v>
      </c>
      <c r="O19" s="124">
        <f t="shared" si="2"/>
        <v>0</v>
      </c>
      <c r="P19" s="196">
        <f t="shared" si="5"/>
        <v>0</v>
      </c>
      <c r="Q19" s="197">
        <f>IF(I19&gt;0,IF(A19="A",Semester!$B$17,0),0)</f>
        <v>0</v>
      </c>
      <c r="R19" s="198">
        <f>IF(I19&gt;0,IF(A19="B",Semester!$C$17,0),0)</f>
        <v>0</v>
      </c>
      <c r="S19" s="198">
        <f>IF(I19&gt;0,IF(A19="C",Semester!$D$17,0),0)</f>
        <v>0</v>
      </c>
      <c r="T19" s="31" t="str">
        <f t="shared" si="3"/>
        <v/>
      </c>
      <c r="U19" t="str">
        <f>Admin2!C196</f>
        <v/>
      </c>
    </row>
    <row r="20" spans="1:21" x14ac:dyDescent="0.35">
      <c r="A20" s="18" t="str">
        <f>IF(IF(B20&gt;=Admin1!$B$4,IF(B20&lt;=Admin1!$C$4,"A",IF(B20&gt;=Admin1!$B$5,IF(B20&lt;=Admin1!$C$5,"B",IF(B20&gt;=Admin1!$B$6,IF(B20&lt;=Admin1!$C$6,"C","--"))))))=FALSE,"--",IF(B20&gt;=Admin1!$B$4,IF(B20&lt;=Admin1!$C$4,"A",IF(B20&gt;=Admin1!$B$5,IF(B20&lt;=Admin1!$C$5,"B",IF(B20&gt;=Admin1!$B$6,IF(B20&lt;=Admin1!$C$6,"C","--")))))))</f>
        <v>A</v>
      </c>
      <c r="B20" s="119">
        <f>Admin2!A197</f>
        <v>44392</v>
      </c>
      <c r="C20" s="119" t="str">
        <f>Admin2!B197</f>
        <v>Tor</v>
      </c>
      <c r="D20" s="345"/>
      <c r="E20" s="288"/>
      <c r="F20" s="288"/>
      <c r="G20" s="288"/>
      <c r="H20" s="288"/>
      <c r="I20" s="288"/>
      <c r="J20" s="260" t="str">
        <f t="shared" si="4"/>
        <v/>
      </c>
      <c r="K20" s="308"/>
      <c r="L20" s="290"/>
      <c r="M20" s="124">
        <f t="shared" si="0"/>
        <v>0</v>
      </c>
      <c r="N20" s="124">
        <f t="shared" si="1"/>
        <v>0</v>
      </c>
      <c r="O20" s="124">
        <f t="shared" si="2"/>
        <v>0</v>
      </c>
      <c r="P20" s="196">
        <f t="shared" si="5"/>
        <v>0</v>
      </c>
      <c r="Q20" s="197">
        <f>IF(I20&gt;0,IF(A20="A",Semester!$B$17,0),0)</f>
        <v>0</v>
      </c>
      <c r="R20" s="198">
        <f>IF(I20&gt;0,IF(A20="B",Semester!$C$17,0),0)</f>
        <v>0</v>
      </c>
      <c r="S20" s="198">
        <f>IF(I20&gt;0,IF(A20="C",Semester!$D$17,0),0)</f>
        <v>0</v>
      </c>
      <c r="T20" s="31" t="str">
        <f t="shared" si="3"/>
        <v/>
      </c>
      <c r="U20" t="str">
        <f>Admin2!C197</f>
        <v/>
      </c>
    </row>
    <row r="21" spans="1:21" x14ac:dyDescent="0.35">
      <c r="A21" s="18" t="str">
        <f>IF(IF(B21&gt;=Admin1!$B$4,IF(B21&lt;=Admin1!$C$4,"A",IF(B21&gt;=Admin1!$B$5,IF(B21&lt;=Admin1!$C$5,"B",IF(B21&gt;=Admin1!$B$6,IF(B21&lt;=Admin1!$C$6,"C","--"))))))=FALSE,"--",IF(B21&gt;=Admin1!$B$4,IF(B21&lt;=Admin1!$C$4,"A",IF(B21&gt;=Admin1!$B$5,IF(B21&lt;=Admin1!$C$5,"B",IF(B21&gt;=Admin1!$B$6,IF(B21&lt;=Admin1!$C$6,"C","--")))))))</f>
        <v>A</v>
      </c>
      <c r="B21" s="119">
        <f>Admin2!A198</f>
        <v>44393</v>
      </c>
      <c r="C21" s="119" t="str">
        <f>Admin2!B198</f>
        <v>Fre</v>
      </c>
      <c r="D21" s="345"/>
      <c r="E21" s="288"/>
      <c r="F21" s="288"/>
      <c r="G21" s="288"/>
      <c r="H21" s="288"/>
      <c r="I21" s="288"/>
      <c r="J21" s="260" t="str">
        <f t="shared" si="4"/>
        <v/>
      </c>
      <c r="K21" s="308"/>
      <c r="L21" s="290"/>
      <c r="M21" s="124">
        <f t="shared" si="0"/>
        <v>0</v>
      </c>
      <c r="N21" s="124">
        <f t="shared" si="1"/>
        <v>0</v>
      </c>
      <c r="O21" s="124">
        <f t="shared" si="2"/>
        <v>0</v>
      </c>
      <c r="P21" s="196">
        <f t="shared" si="5"/>
        <v>0</v>
      </c>
      <c r="Q21" s="197">
        <f>IF(I21&gt;0,IF(A21="A",Semester!$B$17,0),0)</f>
        <v>0</v>
      </c>
      <c r="R21" s="198">
        <f>IF(I21&gt;0,IF(A21="B",Semester!$C$17,0),0)</f>
        <v>0</v>
      </c>
      <c r="S21" s="198">
        <f>IF(I21&gt;0,IF(A21="C",Semester!$D$17,0),0)</f>
        <v>0</v>
      </c>
      <c r="T21" s="31" t="str">
        <f t="shared" si="3"/>
        <v/>
      </c>
      <c r="U21" t="str">
        <f>Admin2!C198</f>
        <v/>
      </c>
    </row>
    <row r="22" spans="1:21" x14ac:dyDescent="0.35">
      <c r="A22" s="18" t="str">
        <f>IF(IF(B22&gt;=Admin1!$B$4,IF(B22&lt;=Admin1!$C$4,"A",IF(B22&gt;=Admin1!$B$5,IF(B22&lt;=Admin1!$C$5,"B",IF(B22&gt;=Admin1!$B$6,IF(B22&lt;=Admin1!$C$6,"C","--"))))))=FALSE,"--",IF(B22&gt;=Admin1!$B$4,IF(B22&lt;=Admin1!$C$4,"A",IF(B22&gt;=Admin1!$B$5,IF(B22&lt;=Admin1!$C$5,"B",IF(B22&gt;=Admin1!$B$6,IF(B22&lt;=Admin1!$C$6,"C","--")))))))</f>
        <v>A</v>
      </c>
      <c r="B22" s="119">
        <f>Admin2!A199</f>
        <v>44394</v>
      </c>
      <c r="C22" s="119" t="str">
        <f>Admin2!B199</f>
        <v>Lör</v>
      </c>
      <c r="D22" s="345"/>
      <c r="E22" s="288"/>
      <c r="F22" s="288"/>
      <c r="G22" s="288"/>
      <c r="H22" s="288"/>
      <c r="I22" s="288"/>
      <c r="J22" s="260" t="str">
        <f t="shared" si="4"/>
        <v/>
      </c>
      <c r="K22" s="308"/>
      <c r="L22" s="290"/>
      <c r="M22" s="124">
        <f t="shared" si="0"/>
        <v>0</v>
      </c>
      <c r="N22" s="124">
        <f t="shared" si="1"/>
        <v>0</v>
      </c>
      <c r="O22" s="124">
        <f t="shared" si="2"/>
        <v>0</v>
      </c>
      <c r="P22" s="196">
        <f t="shared" si="5"/>
        <v>0</v>
      </c>
      <c r="Q22" s="197">
        <f>IF(I22&gt;0,IF(A22="A",Semester!$B$17,0),0)</f>
        <v>0</v>
      </c>
      <c r="R22" s="198">
        <f>IF(I22&gt;0,IF(A22="B",Semester!$C$17,0),0)</f>
        <v>0</v>
      </c>
      <c r="S22" s="198">
        <f>IF(I22&gt;0,IF(A22="C",Semester!$D$17,0),0)</f>
        <v>0</v>
      </c>
      <c r="T22" s="31" t="str">
        <f t="shared" si="3"/>
        <v/>
      </c>
      <c r="U22" t="str">
        <f>Admin2!C199</f>
        <v/>
      </c>
    </row>
    <row r="23" spans="1:21" x14ac:dyDescent="0.35">
      <c r="A23" s="18" t="str">
        <f>IF(IF(B23&gt;=Admin1!$B$4,IF(B23&lt;=Admin1!$C$4,"A",IF(B23&gt;=Admin1!$B$5,IF(B23&lt;=Admin1!$C$5,"B",IF(B23&gt;=Admin1!$B$6,IF(B23&lt;=Admin1!$C$6,"C","--"))))))=FALSE,"--",IF(B23&gt;=Admin1!$B$4,IF(B23&lt;=Admin1!$C$4,"A",IF(B23&gt;=Admin1!$B$5,IF(B23&lt;=Admin1!$C$5,"B",IF(B23&gt;=Admin1!$B$6,IF(B23&lt;=Admin1!$C$6,"C","--")))))))</f>
        <v>A</v>
      </c>
      <c r="B23" s="119">
        <f>Admin2!A200</f>
        <v>44395</v>
      </c>
      <c r="C23" s="119" t="str">
        <f>Admin2!B200</f>
        <v>Sön</v>
      </c>
      <c r="D23" s="345"/>
      <c r="E23" s="288"/>
      <c r="F23" s="288"/>
      <c r="G23" s="288"/>
      <c r="H23" s="288"/>
      <c r="I23" s="288"/>
      <c r="J23" s="260" t="str">
        <f t="shared" si="4"/>
        <v/>
      </c>
      <c r="K23" s="308"/>
      <c r="L23" s="290"/>
      <c r="M23" s="124">
        <f t="shared" si="0"/>
        <v>0</v>
      </c>
      <c r="N23" s="124">
        <f t="shared" si="1"/>
        <v>0</v>
      </c>
      <c r="O23" s="124">
        <f t="shared" si="2"/>
        <v>0</v>
      </c>
      <c r="P23" s="196">
        <f t="shared" si="5"/>
        <v>0</v>
      </c>
      <c r="Q23" s="197">
        <f>IF(I23&gt;0,IF(A23="A",Semester!$B$17,0),0)</f>
        <v>0</v>
      </c>
      <c r="R23" s="198">
        <f>IF(I23&gt;0,IF(A23="B",Semester!$C$17,0),0)</f>
        <v>0</v>
      </c>
      <c r="S23" s="198">
        <f>IF(I23&gt;0,IF(A23="C",Semester!$D$17,0),0)</f>
        <v>0</v>
      </c>
      <c r="T23" s="31" t="str">
        <f t="shared" si="3"/>
        <v/>
      </c>
      <c r="U23" t="str">
        <f>Admin2!C200</f>
        <v/>
      </c>
    </row>
    <row r="24" spans="1:21" x14ac:dyDescent="0.35">
      <c r="A24" s="18" t="str">
        <f>IF(IF(B24&gt;=Admin1!$B$4,IF(B24&lt;=Admin1!$C$4,"A",IF(B24&gt;=Admin1!$B$5,IF(B24&lt;=Admin1!$C$5,"B",IF(B24&gt;=Admin1!$B$6,IF(B24&lt;=Admin1!$C$6,"C","--"))))))=FALSE,"--",IF(B24&gt;=Admin1!$B$4,IF(B24&lt;=Admin1!$C$4,"A",IF(B24&gt;=Admin1!$B$5,IF(B24&lt;=Admin1!$C$5,"B",IF(B24&gt;=Admin1!$B$6,IF(B24&lt;=Admin1!$C$6,"C","--")))))))</f>
        <v>A</v>
      </c>
      <c r="B24" s="119">
        <f>Admin2!A201</f>
        <v>44396</v>
      </c>
      <c r="C24" s="119" t="str">
        <f>Admin2!B201</f>
        <v>Mån</v>
      </c>
      <c r="D24" s="345"/>
      <c r="E24" s="288"/>
      <c r="F24" s="288"/>
      <c r="G24" s="288"/>
      <c r="H24" s="288"/>
      <c r="I24" s="288"/>
      <c r="J24" s="260" t="str">
        <f t="shared" si="4"/>
        <v/>
      </c>
      <c r="K24" s="308"/>
      <c r="L24" s="290"/>
      <c r="M24" s="124">
        <f t="shared" si="0"/>
        <v>0</v>
      </c>
      <c r="N24" s="124">
        <f t="shared" si="1"/>
        <v>0</v>
      </c>
      <c r="O24" s="124">
        <f t="shared" si="2"/>
        <v>0</v>
      </c>
      <c r="P24" s="196">
        <f t="shared" si="5"/>
        <v>0</v>
      </c>
      <c r="Q24" s="197">
        <f>IF(I24&gt;0,IF(A24="A",Semester!$B$17,0),0)</f>
        <v>0</v>
      </c>
      <c r="R24" s="198">
        <f>IF(I24&gt;0,IF(A24="B",Semester!$C$17,0),0)</f>
        <v>0</v>
      </c>
      <c r="S24" s="198">
        <f>IF(I24&gt;0,IF(A24="C",Semester!$D$17,0),0)</f>
        <v>0</v>
      </c>
      <c r="T24" s="31" t="str">
        <f t="shared" si="3"/>
        <v/>
      </c>
      <c r="U24" t="str">
        <f>Admin2!C201</f>
        <v/>
      </c>
    </row>
    <row r="25" spans="1:21" x14ac:dyDescent="0.35">
      <c r="A25" s="18" t="str">
        <f>IF(IF(B25&gt;=Admin1!$B$4,IF(B25&lt;=Admin1!$C$4,"A",IF(B25&gt;=Admin1!$B$5,IF(B25&lt;=Admin1!$C$5,"B",IF(B25&gt;=Admin1!$B$6,IF(B25&lt;=Admin1!$C$6,"C","--"))))))=FALSE,"--",IF(B25&gt;=Admin1!$B$4,IF(B25&lt;=Admin1!$C$4,"A",IF(B25&gt;=Admin1!$B$5,IF(B25&lt;=Admin1!$C$5,"B",IF(B25&gt;=Admin1!$B$6,IF(B25&lt;=Admin1!$C$6,"C","--")))))))</f>
        <v>A</v>
      </c>
      <c r="B25" s="119">
        <f>Admin2!A202</f>
        <v>44397</v>
      </c>
      <c r="C25" s="119" t="str">
        <f>Admin2!B202</f>
        <v>Tis</v>
      </c>
      <c r="D25" s="345"/>
      <c r="E25" s="288"/>
      <c r="F25" s="288"/>
      <c r="G25" s="288"/>
      <c r="H25" s="288"/>
      <c r="I25" s="288"/>
      <c r="J25" s="260" t="str">
        <f t="shared" si="4"/>
        <v/>
      </c>
      <c r="K25" s="308"/>
      <c r="L25" s="290"/>
      <c r="M25" s="124">
        <f t="shared" si="0"/>
        <v>0</v>
      </c>
      <c r="N25" s="124">
        <f t="shared" si="1"/>
        <v>0</v>
      </c>
      <c r="O25" s="124">
        <f t="shared" si="2"/>
        <v>0</v>
      </c>
      <c r="P25" s="196">
        <f t="shared" si="5"/>
        <v>0</v>
      </c>
      <c r="Q25" s="197">
        <f>IF(I25&gt;0,IF(A25="A",Semester!$B$17,0),0)</f>
        <v>0</v>
      </c>
      <c r="R25" s="198">
        <f>IF(I25&gt;0,IF(A25="B",Semester!$C$17,0),0)</f>
        <v>0</v>
      </c>
      <c r="S25" s="198">
        <f>IF(I25&gt;0,IF(A25="C",Semester!$D$17,0),0)</f>
        <v>0</v>
      </c>
      <c r="T25" s="31" t="str">
        <f t="shared" si="3"/>
        <v/>
      </c>
      <c r="U25" t="str">
        <f>Admin2!C202</f>
        <v/>
      </c>
    </row>
    <row r="26" spans="1:21" x14ac:dyDescent="0.35">
      <c r="A26" s="18" t="str">
        <f>IF(IF(B26&gt;=Admin1!$B$4,IF(B26&lt;=Admin1!$C$4,"A",IF(B26&gt;=Admin1!$B$5,IF(B26&lt;=Admin1!$C$5,"B",IF(B26&gt;=Admin1!$B$6,IF(B26&lt;=Admin1!$C$6,"C","--"))))))=FALSE,"--",IF(B26&gt;=Admin1!$B$4,IF(B26&lt;=Admin1!$C$4,"A",IF(B26&gt;=Admin1!$B$5,IF(B26&lt;=Admin1!$C$5,"B",IF(B26&gt;=Admin1!$B$6,IF(B26&lt;=Admin1!$C$6,"C","--")))))))</f>
        <v>A</v>
      </c>
      <c r="B26" s="119">
        <f>Admin2!A203</f>
        <v>44398</v>
      </c>
      <c r="C26" s="119" t="str">
        <f>Admin2!B203</f>
        <v>Ons</v>
      </c>
      <c r="D26" s="345"/>
      <c r="E26" s="288"/>
      <c r="F26" s="288"/>
      <c r="G26" s="288"/>
      <c r="H26" s="288"/>
      <c r="I26" s="288"/>
      <c r="J26" s="260" t="str">
        <f t="shared" si="4"/>
        <v/>
      </c>
      <c r="K26" s="308"/>
      <c r="L26" s="290"/>
      <c r="M26" s="124">
        <f t="shared" si="0"/>
        <v>0</v>
      </c>
      <c r="N26" s="124">
        <f t="shared" si="1"/>
        <v>0</v>
      </c>
      <c r="O26" s="124">
        <f t="shared" si="2"/>
        <v>0</v>
      </c>
      <c r="P26" s="196">
        <f t="shared" si="5"/>
        <v>0</v>
      </c>
      <c r="Q26" s="197">
        <f>IF(I26&gt;0,IF(A26="A",Semester!$B$17,0),0)</f>
        <v>0</v>
      </c>
      <c r="R26" s="198">
        <f>IF(I26&gt;0,IF(A26="B",Semester!$C$17,0),0)</f>
        <v>0</v>
      </c>
      <c r="S26" s="198">
        <f>IF(I26&gt;0,IF(A26="C",Semester!$D$17,0),0)</f>
        <v>0</v>
      </c>
      <c r="T26" s="31" t="str">
        <f t="shared" si="3"/>
        <v/>
      </c>
      <c r="U26" t="str">
        <f>Admin2!C203</f>
        <v/>
      </c>
    </row>
    <row r="27" spans="1:21" x14ac:dyDescent="0.35">
      <c r="A27" s="18" t="str">
        <f>IF(IF(B27&gt;=Admin1!$B$4,IF(B27&lt;=Admin1!$C$4,"A",IF(B27&gt;=Admin1!$B$5,IF(B27&lt;=Admin1!$C$5,"B",IF(B27&gt;=Admin1!$B$6,IF(B27&lt;=Admin1!$C$6,"C","--"))))))=FALSE,"--",IF(B27&gt;=Admin1!$B$4,IF(B27&lt;=Admin1!$C$4,"A",IF(B27&gt;=Admin1!$B$5,IF(B27&lt;=Admin1!$C$5,"B",IF(B27&gt;=Admin1!$B$6,IF(B27&lt;=Admin1!$C$6,"C","--")))))))</f>
        <v>A</v>
      </c>
      <c r="B27" s="119">
        <f>Admin2!A204</f>
        <v>44399</v>
      </c>
      <c r="C27" s="119" t="str">
        <f>Admin2!B204</f>
        <v>Tor</v>
      </c>
      <c r="D27" s="345"/>
      <c r="E27" s="288"/>
      <c r="F27" s="288"/>
      <c r="G27" s="288"/>
      <c r="H27" s="288"/>
      <c r="I27" s="288"/>
      <c r="J27" s="260" t="str">
        <f t="shared" si="4"/>
        <v/>
      </c>
      <c r="K27" s="308"/>
      <c r="L27" s="290"/>
      <c r="M27" s="124">
        <f t="shared" si="0"/>
        <v>0</v>
      </c>
      <c r="N27" s="124">
        <f t="shared" si="1"/>
        <v>0</v>
      </c>
      <c r="O27" s="124">
        <f t="shared" si="2"/>
        <v>0</v>
      </c>
      <c r="P27" s="196">
        <f t="shared" si="5"/>
        <v>0</v>
      </c>
      <c r="Q27" s="197">
        <f>IF(I27&gt;0,IF(A27="A",Semester!$B$17,0),0)</f>
        <v>0</v>
      </c>
      <c r="R27" s="198">
        <f>IF(I27&gt;0,IF(A27="B",Semester!$C$17,0),0)</f>
        <v>0</v>
      </c>
      <c r="S27" s="198">
        <f>IF(I27&gt;0,IF(A27="C",Semester!$D$17,0),0)</f>
        <v>0</v>
      </c>
      <c r="T27" s="31" t="str">
        <f t="shared" si="3"/>
        <v/>
      </c>
      <c r="U27" t="str">
        <f>Admin2!C204</f>
        <v/>
      </c>
    </row>
    <row r="28" spans="1:21" x14ac:dyDescent="0.35">
      <c r="A28" s="18" t="str">
        <f>IF(IF(B28&gt;=Admin1!$B$4,IF(B28&lt;=Admin1!$C$4,"A",IF(B28&gt;=Admin1!$B$5,IF(B28&lt;=Admin1!$C$5,"B",IF(B28&gt;=Admin1!$B$6,IF(B28&lt;=Admin1!$C$6,"C","--"))))))=FALSE,"--",IF(B28&gt;=Admin1!$B$4,IF(B28&lt;=Admin1!$C$4,"A",IF(B28&gt;=Admin1!$B$5,IF(B28&lt;=Admin1!$C$5,"B",IF(B28&gt;=Admin1!$B$6,IF(B28&lt;=Admin1!$C$6,"C","--")))))))</f>
        <v>A</v>
      </c>
      <c r="B28" s="119">
        <f>Admin2!A205</f>
        <v>44400</v>
      </c>
      <c r="C28" s="119" t="str">
        <f>Admin2!B205</f>
        <v>Fre</v>
      </c>
      <c r="D28" s="345"/>
      <c r="E28" s="288"/>
      <c r="F28" s="288"/>
      <c r="G28" s="288"/>
      <c r="H28" s="288"/>
      <c r="I28" s="288"/>
      <c r="J28" s="260" t="str">
        <f t="shared" si="4"/>
        <v/>
      </c>
      <c r="K28" s="308"/>
      <c r="L28" s="290"/>
      <c r="M28" s="124">
        <f t="shared" si="0"/>
        <v>0</v>
      </c>
      <c r="N28" s="124">
        <f t="shared" si="1"/>
        <v>0</v>
      </c>
      <c r="O28" s="124">
        <f t="shared" si="2"/>
        <v>0</v>
      </c>
      <c r="P28" s="196">
        <f t="shared" si="5"/>
        <v>0</v>
      </c>
      <c r="Q28" s="197">
        <f>IF(I28&gt;0,IF(A28="A",Semester!$B$17,0),0)</f>
        <v>0</v>
      </c>
      <c r="R28" s="198">
        <f>IF(I28&gt;0,IF(A28="B",Semester!$C$17,0),0)</f>
        <v>0</v>
      </c>
      <c r="S28" s="198">
        <f>IF(I28&gt;0,IF(A28="C",Semester!$D$17,0),0)</f>
        <v>0</v>
      </c>
      <c r="T28" s="31" t="str">
        <f t="shared" si="3"/>
        <v/>
      </c>
      <c r="U28" t="str">
        <f>Admin2!C205</f>
        <v/>
      </c>
    </row>
    <row r="29" spans="1:21" x14ac:dyDescent="0.35">
      <c r="A29" s="18" t="str">
        <f>IF(IF(B29&gt;=Admin1!$B$4,IF(B29&lt;=Admin1!$C$4,"A",IF(B29&gt;=Admin1!$B$5,IF(B29&lt;=Admin1!$C$5,"B",IF(B29&gt;=Admin1!$B$6,IF(B29&lt;=Admin1!$C$6,"C","--"))))))=FALSE,"--",IF(B29&gt;=Admin1!$B$4,IF(B29&lt;=Admin1!$C$4,"A",IF(B29&gt;=Admin1!$B$5,IF(B29&lt;=Admin1!$C$5,"B",IF(B29&gt;=Admin1!$B$6,IF(B29&lt;=Admin1!$C$6,"C","--")))))))</f>
        <v>A</v>
      </c>
      <c r="B29" s="119">
        <f>Admin2!A206</f>
        <v>44401</v>
      </c>
      <c r="C29" s="119" t="str">
        <f>Admin2!B206</f>
        <v>Lör</v>
      </c>
      <c r="D29" s="345"/>
      <c r="E29" s="288"/>
      <c r="F29" s="288"/>
      <c r="G29" s="288"/>
      <c r="H29" s="288"/>
      <c r="I29" s="288"/>
      <c r="J29" s="260" t="str">
        <f t="shared" si="4"/>
        <v/>
      </c>
      <c r="K29" s="308"/>
      <c r="L29" s="290"/>
      <c r="M29" s="124">
        <f t="shared" si="0"/>
        <v>0</v>
      </c>
      <c r="N29" s="124">
        <f t="shared" si="1"/>
        <v>0</v>
      </c>
      <c r="O29" s="124">
        <f t="shared" si="2"/>
        <v>0</v>
      </c>
      <c r="P29" s="196">
        <f t="shared" si="5"/>
        <v>0</v>
      </c>
      <c r="Q29" s="197">
        <f>IF(I29&gt;0,IF(A29="A",Semester!$B$17,0),0)</f>
        <v>0</v>
      </c>
      <c r="R29" s="198">
        <f>IF(I29&gt;0,IF(A29="B",Semester!$C$17,0),0)</f>
        <v>0</v>
      </c>
      <c r="S29" s="198">
        <f>IF(I29&gt;0,IF(A29="C",Semester!$D$17,0),0)</f>
        <v>0</v>
      </c>
      <c r="T29" s="31" t="str">
        <f t="shared" si="3"/>
        <v/>
      </c>
      <c r="U29" t="str">
        <f>Admin2!C206</f>
        <v/>
      </c>
    </row>
    <row r="30" spans="1:21" x14ac:dyDescent="0.35">
      <c r="A30" s="18" t="str">
        <f>IF(IF(B30&gt;=Admin1!$B$4,IF(B30&lt;=Admin1!$C$4,"A",IF(B30&gt;=Admin1!$B$5,IF(B30&lt;=Admin1!$C$5,"B",IF(B30&gt;=Admin1!$B$6,IF(B30&lt;=Admin1!$C$6,"C","--"))))))=FALSE,"--",IF(B30&gt;=Admin1!$B$4,IF(B30&lt;=Admin1!$C$4,"A",IF(B30&gt;=Admin1!$B$5,IF(B30&lt;=Admin1!$C$5,"B",IF(B30&gt;=Admin1!$B$6,IF(B30&lt;=Admin1!$C$6,"C","--")))))))</f>
        <v>A</v>
      </c>
      <c r="B30" s="119">
        <f>Admin2!A207</f>
        <v>44402</v>
      </c>
      <c r="C30" s="119" t="str">
        <f>Admin2!B207</f>
        <v>Sön</v>
      </c>
      <c r="D30" s="345"/>
      <c r="E30" s="288"/>
      <c r="F30" s="288"/>
      <c r="G30" s="288"/>
      <c r="H30" s="288"/>
      <c r="I30" s="288"/>
      <c r="J30" s="260" t="str">
        <f t="shared" si="4"/>
        <v/>
      </c>
      <c r="K30" s="308"/>
      <c r="L30" s="290"/>
      <c r="M30" s="124">
        <f t="shared" si="0"/>
        <v>0</v>
      </c>
      <c r="N30" s="124">
        <f t="shared" si="1"/>
        <v>0</v>
      </c>
      <c r="O30" s="124">
        <f t="shared" si="2"/>
        <v>0</v>
      </c>
      <c r="P30" s="196">
        <f t="shared" si="5"/>
        <v>0</v>
      </c>
      <c r="Q30" s="197">
        <f>IF(I30&gt;0,IF(A30="A",Semester!$B$17,0),0)</f>
        <v>0</v>
      </c>
      <c r="R30" s="198">
        <f>IF(I30&gt;0,IF(A30="B",Semester!$C$17,0),0)</f>
        <v>0</v>
      </c>
      <c r="S30" s="198">
        <f>IF(I30&gt;0,IF(A30="C",Semester!$D$17,0),0)</f>
        <v>0</v>
      </c>
      <c r="T30" s="31" t="str">
        <f t="shared" si="3"/>
        <v/>
      </c>
      <c r="U30" t="str">
        <f>Admin2!C207</f>
        <v/>
      </c>
    </row>
    <row r="31" spans="1:21" x14ac:dyDescent="0.35">
      <c r="A31" s="18" t="str">
        <f>IF(IF(B31&gt;=Admin1!$B$4,IF(B31&lt;=Admin1!$C$4,"A",IF(B31&gt;=Admin1!$B$5,IF(B31&lt;=Admin1!$C$5,"B",IF(B31&gt;=Admin1!$B$6,IF(B31&lt;=Admin1!$C$6,"C","--"))))))=FALSE,"--",IF(B31&gt;=Admin1!$B$4,IF(B31&lt;=Admin1!$C$4,"A",IF(B31&gt;=Admin1!$B$5,IF(B31&lt;=Admin1!$C$5,"B",IF(B31&gt;=Admin1!$B$6,IF(B31&lt;=Admin1!$C$6,"C","--")))))))</f>
        <v>A</v>
      </c>
      <c r="B31" s="119">
        <f>Admin2!A208</f>
        <v>44403</v>
      </c>
      <c r="C31" s="119" t="str">
        <f>Admin2!B208</f>
        <v>Mån</v>
      </c>
      <c r="D31" s="345"/>
      <c r="E31" s="288"/>
      <c r="F31" s="288"/>
      <c r="G31" s="288"/>
      <c r="H31" s="288"/>
      <c r="I31" s="288"/>
      <c r="J31" s="260" t="str">
        <f t="shared" si="4"/>
        <v/>
      </c>
      <c r="K31" s="308"/>
      <c r="L31" s="290"/>
      <c r="M31" s="124">
        <f t="shared" si="0"/>
        <v>0</v>
      </c>
      <c r="N31" s="124">
        <f t="shared" si="1"/>
        <v>0</v>
      </c>
      <c r="O31" s="124">
        <f t="shared" si="2"/>
        <v>0</v>
      </c>
      <c r="P31" s="196">
        <f t="shared" si="5"/>
        <v>0</v>
      </c>
      <c r="Q31" s="197">
        <f>IF(I31&gt;0,IF(A31="A",Semester!$B$17,0),0)</f>
        <v>0</v>
      </c>
      <c r="R31" s="198">
        <f>IF(I31&gt;0,IF(A31="B",Semester!$C$17,0),0)</f>
        <v>0</v>
      </c>
      <c r="S31" s="198">
        <f>IF(I31&gt;0,IF(A31="C",Semester!$D$17,0),0)</f>
        <v>0</v>
      </c>
      <c r="T31" s="31" t="str">
        <f t="shared" si="3"/>
        <v/>
      </c>
      <c r="U31" t="str">
        <f>Admin2!C208</f>
        <v/>
      </c>
    </row>
    <row r="32" spans="1:21" x14ac:dyDescent="0.35">
      <c r="A32" s="18" t="str">
        <f>IF(IF(B32&gt;=Admin1!$B$4,IF(B32&lt;=Admin1!$C$4,"A",IF(B32&gt;=Admin1!$B$5,IF(B32&lt;=Admin1!$C$5,"B",IF(B32&gt;=Admin1!$B$6,IF(B32&lt;=Admin1!$C$6,"C","--"))))))=FALSE,"--",IF(B32&gt;=Admin1!$B$4,IF(B32&lt;=Admin1!$C$4,"A",IF(B32&gt;=Admin1!$B$5,IF(B32&lt;=Admin1!$C$5,"B",IF(B32&gt;=Admin1!$B$6,IF(B32&lt;=Admin1!$C$6,"C","--")))))))</f>
        <v>A</v>
      </c>
      <c r="B32" s="119">
        <f>Admin2!A209</f>
        <v>44404</v>
      </c>
      <c r="C32" s="119" t="str">
        <f>Admin2!B209</f>
        <v>Tis</v>
      </c>
      <c r="D32" s="345"/>
      <c r="E32" s="288"/>
      <c r="F32" s="288"/>
      <c r="G32" s="288"/>
      <c r="H32" s="288"/>
      <c r="I32" s="288"/>
      <c r="J32" s="260" t="str">
        <f t="shared" si="4"/>
        <v/>
      </c>
      <c r="K32" s="308"/>
      <c r="L32" s="290"/>
      <c r="M32" s="124">
        <f t="shared" si="0"/>
        <v>0</v>
      </c>
      <c r="N32" s="124">
        <f t="shared" si="1"/>
        <v>0</v>
      </c>
      <c r="O32" s="124">
        <f t="shared" si="2"/>
        <v>0</v>
      </c>
      <c r="P32" s="196">
        <f t="shared" si="5"/>
        <v>0</v>
      </c>
      <c r="Q32" s="197">
        <f>IF(I32&gt;0,IF(A32="A",Semester!$B$17,0),0)</f>
        <v>0</v>
      </c>
      <c r="R32" s="198">
        <f>IF(I32&gt;0,IF(A32="B",Semester!$C$17,0),0)</f>
        <v>0</v>
      </c>
      <c r="S32" s="198">
        <f>IF(I32&gt;0,IF(A32="C",Semester!$D$17,0),0)</f>
        <v>0</v>
      </c>
      <c r="T32" s="31" t="str">
        <f t="shared" si="3"/>
        <v/>
      </c>
      <c r="U32" t="str">
        <f>Admin2!C209</f>
        <v/>
      </c>
    </row>
    <row r="33" spans="1:23" x14ac:dyDescent="0.35">
      <c r="A33" s="18" t="str">
        <f>IF(IF(B33&gt;=Admin1!$B$4,IF(B33&lt;=Admin1!$C$4,"A",IF(B33&gt;=Admin1!$B$5,IF(B33&lt;=Admin1!$C$5,"B",IF(B33&gt;=Admin1!$B$6,IF(B33&lt;=Admin1!$C$6,"C","--"))))))=FALSE,"--",IF(B33&gt;=Admin1!$B$4,IF(B33&lt;=Admin1!$C$4,"A",IF(B33&gt;=Admin1!$B$5,IF(B33&lt;=Admin1!$C$5,"B",IF(B33&gt;=Admin1!$B$6,IF(B33&lt;=Admin1!$C$6,"C","--")))))))</f>
        <v>A</v>
      </c>
      <c r="B33" s="119">
        <f>Admin2!A210</f>
        <v>44405</v>
      </c>
      <c r="C33" s="119" t="str">
        <f>Admin2!B210</f>
        <v>Ons</v>
      </c>
      <c r="D33" s="345"/>
      <c r="E33" s="288"/>
      <c r="F33" s="288"/>
      <c r="G33" s="288"/>
      <c r="H33" s="288"/>
      <c r="I33" s="288"/>
      <c r="J33" s="260" t="str">
        <f t="shared" si="4"/>
        <v/>
      </c>
      <c r="K33" s="308"/>
      <c r="L33" s="290"/>
      <c r="M33" s="124">
        <f t="shared" si="0"/>
        <v>0</v>
      </c>
      <c r="N33" s="124">
        <f t="shared" si="1"/>
        <v>0</v>
      </c>
      <c r="O33" s="124">
        <f t="shared" si="2"/>
        <v>0</v>
      </c>
      <c r="P33" s="196">
        <f t="shared" si="5"/>
        <v>0</v>
      </c>
      <c r="Q33" s="197">
        <f>IF(I33&gt;0,IF(A33="A",Semester!$B$17,0),0)</f>
        <v>0</v>
      </c>
      <c r="R33" s="198">
        <f>IF(I33&gt;0,IF(A33="B",Semester!$C$17,0),0)</f>
        <v>0</v>
      </c>
      <c r="S33" s="198">
        <f>IF(I33&gt;0,IF(A33="C",Semester!$D$17,0),0)</f>
        <v>0</v>
      </c>
      <c r="T33" s="31" t="str">
        <f t="shared" si="3"/>
        <v/>
      </c>
      <c r="U33" t="str">
        <f>Admin2!C210</f>
        <v/>
      </c>
    </row>
    <row r="34" spans="1:23" x14ac:dyDescent="0.35">
      <c r="A34" s="18" t="str">
        <f>IF(IF(B34&gt;=Admin1!$B$4,IF(B34&lt;=Admin1!$C$4,"A",IF(B34&gt;=Admin1!$B$5,IF(B34&lt;=Admin1!$C$5,"B",IF(B34&gt;=Admin1!$B$6,IF(B34&lt;=Admin1!$C$6,"C","--"))))))=FALSE,"--",IF(B34&gt;=Admin1!$B$4,IF(B34&lt;=Admin1!$C$4,"A",IF(B34&gt;=Admin1!$B$5,IF(B34&lt;=Admin1!$C$5,"B",IF(B34&gt;=Admin1!$B$6,IF(B34&lt;=Admin1!$C$6,"C","--")))))))</f>
        <v>A</v>
      </c>
      <c r="B34" s="119">
        <f>Admin2!A211</f>
        <v>44406</v>
      </c>
      <c r="C34" s="119" t="str">
        <f>Admin2!B211</f>
        <v>Tor</v>
      </c>
      <c r="D34" s="345"/>
      <c r="E34" s="288"/>
      <c r="F34" s="288"/>
      <c r="G34" s="288"/>
      <c r="H34" s="288"/>
      <c r="I34" s="288"/>
      <c r="J34" s="260" t="str">
        <f t="shared" si="4"/>
        <v/>
      </c>
      <c r="K34" s="308"/>
      <c r="L34" s="290"/>
      <c r="M34" s="124">
        <f t="shared" si="0"/>
        <v>0</v>
      </c>
      <c r="N34" s="124">
        <f t="shared" si="1"/>
        <v>0</v>
      </c>
      <c r="O34" s="124">
        <f t="shared" si="2"/>
        <v>0</v>
      </c>
      <c r="P34" s="196">
        <f t="shared" si="5"/>
        <v>0</v>
      </c>
      <c r="Q34" s="197">
        <f>IF(I34&gt;0,IF(A34="A",Semester!$B$17,0),0)</f>
        <v>0</v>
      </c>
      <c r="R34" s="198">
        <f>IF(I34&gt;0,IF(A34="B",Semester!$C$17,0),0)</f>
        <v>0</v>
      </c>
      <c r="S34" s="198">
        <f>IF(I34&gt;0,IF(A34="C",Semester!$D$17,0),0)</f>
        <v>0</v>
      </c>
      <c r="T34" s="31" t="str">
        <f t="shared" si="3"/>
        <v/>
      </c>
      <c r="U34" t="str">
        <f>Admin2!C211</f>
        <v/>
      </c>
    </row>
    <row r="35" spans="1:23" x14ac:dyDescent="0.35">
      <c r="A35" s="18" t="str">
        <f>IF(IF(B35&gt;=Admin1!$B$4,IF(B35&lt;=Admin1!$C$4,"A",IF(B35&gt;=Admin1!$B$5,IF(B35&lt;=Admin1!$C$5,"B",IF(B35&gt;=Admin1!$B$6,IF(B35&lt;=Admin1!$C$6,"C","--"))))))=FALSE,"--",IF(B35&gt;=Admin1!$B$4,IF(B35&lt;=Admin1!$C$4,"A",IF(B35&gt;=Admin1!$B$5,IF(B35&lt;=Admin1!$C$5,"B",IF(B35&gt;=Admin1!$B$6,IF(B35&lt;=Admin1!$C$6,"C","--")))))))</f>
        <v>A</v>
      </c>
      <c r="B35" s="119">
        <f>Admin2!A212</f>
        <v>44407</v>
      </c>
      <c r="C35" s="119" t="str">
        <f>Admin2!B212</f>
        <v>Fre</v>
      </c>
      <c r="D35" s="345"/>
      <c r="E35" s="288"/>
      <c r="F35" s="288"/>
      <c r="G35" s="288"/>
      <c r="H35" s="288"/>
      <c r="I35" s="288"/>
      <c r="J35" s="260" t="str">
        <f t="shared" si="4"/>
        <v/>
      </c>
      <c r="K35" s="308"/>
      <c r="L35" s="290"/>
      <c r="M35" s="124">
        <f t="shared" si="0"/>
        <v>0</v>
      </c>
      <c r="N35" s="124">
        <f t="shared" si="1"/>
        <v>0</v>
      </c>
      <c r="O35" s="124">
        <f t="shared" si="2"/>
        <v>0</v>
      </c>
      <c r="P35" s="196">
        <f t="shared" si="5"/>
        <v>0</v>
      </c>
      <c r="Q35" s="197">
        <f>IF(I35&gt;0,IF(A35="A",Semester!$B$17,0),0)</f>
        <v>0</v>
      </c>
      <c r="R35" s="198">
        <f>IF(I35&gt;0,IF(A35="B",Semester!$C$17,0),0)</f>
        <v>0</v>
      </c>
      <c r="S35" s="198">
        <f>IF(I35&gt;0,IF(A35="C",Semester!$D$17,0),0)</f>
        <v>0</v>
      </c>
      <c r="T35" s="31" t="str">
        <f t="shared" si="3"/>
        <v/>
      </c>
      <c r="U35" t="str">
        <f>Admin2!C212</f>
        <v/>
      </c>
    </row>
    <row r="36" spans="1:23" ht="15" thickBot="1" x14ac:dyDescent="0.4">
      <c r="A36" s="120" t="str">
        <f>IF(IF(B36&gt;=Admin1!$B$4,IF(B36&lt;=Admin1!$C$4,"A",IF(B36&gt;=Admin1!$B$5,IF(B36&lt;=Admin1!$C$5,"B",IF(B36&gt;=Admin1!$B$6,IF(B36&lt;=Admin1!$C$6,"C","--"))))))=FALSE,"--",IF(B36&gt;=Admin1!$B$4,IF(B36&lt;=Admin1!$C$4,"A",IF(B36&gt;=Admin1!$B$5,IF(B36&lt;=Admin1!$C$5,"B",IF(B36&gt;=Admin1!$B$6,IF(B36&lt;=Admin1!$C$6,"C","--")))))))</f>
        <v>A</v>
      </c>
      <c r="B36" s="119">
        <f>Admin2!A213</f>
        <v>44408</v>
      </c>
      <c r="C36" s="119" t="str">
        <f>Admin2!B213</f>
        <v>Lör</v>
      </c>
      <c r="D36" s="345"/>
      <c r="E36" s="289"/>
      <c r="F36" s="289"/>
      <c r="G36" s="289"/>
      <c r="H36" s="289"/>
      <c r="I36" s="289"/>
      <c r="J36" s="261" t="str">
        <f t="shared" si="4"/>
        <v/>
      </c>
      <c r="K36" s="309"/>
      <c r="L36" s="291"/>
      <c r="M36" s="124">
        <f t="shared" si="0"/>
        <v>0</v>
      </c>
      <c r="N36" s="124">
        <f t="shared" si="1"/>
        <v>0</v>
      </c>
      <c r="O36" s="124">
        <f t="shared" si="2"/>
        <v>0</v>
      </c>
      <c r="P36" s="199">
        <f t="shared" si="5"/>
        <v>0</v>
      </c>
      <c r="Q36" s="200">
        <f>IF(I36&gt;0,IF(A36="A",Semester!$B$17,0),0)</f>
        <v>0</v>
      </c>
      <c r="R36" s="201">
        <f>IF(I36&gt;0,IF(A36="B",Semester!$C$17,0),0)</f>
        <v>0</v>
      </c>
      <c r="S36" s="201">
        <f>IF(I36&gt;0,IF(A36="C",Semester!$D$17,0),0)</f>
        <v>0</v>
      </c>
      <c r="T36" s="31" t="str">
        <f t="shared" si="3"/>
        <v/>
      </c>
      <c r="U36" t="str">
        <f>Admin2!C213</f>
        <v/>
      </c>
    </row>
    <row r="37" spans="1:23" ht="15" thickBot="1" x14ac:dyDescent="0.4">
      <c r="A37" s="444" t="s">
        <v>258</v>
      </c>
      <c r="B37" s="445"/>
      <c r="C37" s="446"/>
      <c r="D37" s="210">
        <f>COUNT(D6:D36)</f>
        <v>0</v>
      </c>
      <c r="E37" s="130">
        <f t="shared" ref="E37" si="6">COUNT(E6:E36)</f>
        <v>0</v>
      </c>
      <c r="F37" s="130">
        <f>SUM(M6:M36)</f>
        <v>0</v>
      </c>
      <c r="G37" s="130">
        <f>SUM(N6:N36)</f>
        <v>0</v>
      </c>
      <c r="H37" s="130">
        <f>SUM(O6:O36)</f>
        <v>0</v>
      </c>
      <c r="I37" s="130">
        <f>COUNT(I6:I36)</f>
        <v>0</v>
      </c>
      <c r="J37" s="202">
        <f>(D37-E37-F37-G37-H37-IF(E38+F38+G38+H38=0,D37,I37))*-1</f>
        <v>0</v>
      </c>
      <c r="K37" s="212" t="s">
        <v>149</v>
      </c>
      <c r="L37" s="211">
        <f>SUM(L6:L36)</f>
        <v>0</v>
      </c>
      <c r="P37" s="203">
        <f>SUM(P6:P36)</f>
        <v>0</v>
      </c>
      <c r="Q37" s="204">
        <f>SUM(Q6:Q36)</f>
        <v>0</v>
      </c>
      <c r="R37" s="205">
        <f t="shared" ref="R37:S37" si="7">SUM(R6:R36)</f>
        <v>0</v>
      </c>
      <c r="S37" s="206">
        <f t="shared" si="7"/>
        <v>0</v>
      </c>
      <c r="T37" s="256"/>
      <c r="U37" s="257"/>
    </row>
    <row r="38" spans="1:23" ht="15" thickBot="1" x14ac:dyDescent="0.4">
      <c r="A38" s="444" t="s">
        <v>259</v>
      </c>
      <c r="B38" s="445"/>
      <c r="C38" s="446"/>
      <c r="D38" s="258">
        <f t="shared" ref="D38:J38" si="8">SUM(D6:D36)</f>
        <v>0</v>
      </c>
      <c r="E38" s="259">
        <f t="shared" si="8"/>
        <v>0</v>
      </c>
      <c r="F38" s="259">
        <f t="shared" si="8"/>
        <v>0</v>
      </c>
      <c r="G38" s="259">
        <f t="shared" si="8"/>
        <v>0</v>
      </c>
      <c r="H38" s="259">
        <f t="shared" si="8"/>
        <v>0</v>
      </c>
      <c r="I38" s="259">
        <f t="shared" si="8"/>
        <v>0</v>
      </c>
      <c r="J38" s="259">
        <f t="shared" si="8"/>
        <v>0</v>
      </c>
      <c r="K38" s="438"/>
      <c r="L38" s="439"/>
      <c r="M38" s="439"/>
      <c r="N38" s="439"/>
      <c r="O38" s="439"/>
      <c r="P38" s="440"/>
    </row>
    <row r="39" spans="1:23" ht="15" customHeight="1" thickBot="1" x14ac:dyDescent="0.4">
      <c r="A39" s="296"/>
      <c r="B39" s="255"/>
      <c r="C39" s="255"/>
      <c r="D39" s="266"/>
      <c r="E39" s="266"/>
      <c r="F39" s="266"/>
      <c r="G39" s="266"/>
      <c r="H39" s="266"/>
      <c r="I39" s="266"/>
      <c r="J39" s="265"/>
      <c r="K39" s="438"/>
      <c r="L39" s="439"/>
      <c r="M39" s="439"/>
      <c r="N39" s="439"/>
      <c r="O39" s="439"/>
      <c r="P39" s="440"/>
      <c r="V39" s="316" t="s">
        <v>260</v>
      </c>
      <c r="W39" s="257"/>
    </row>
    <row r="40" spans="1:23" ht="15" thickBot="1" x14ac:dyDescent="0.4">
      <c r="A40" s="447" t="s">
        <v>261</v>
      </c>
      <c r="B40" s="448"/>
      <c r="C40" s="448"/>
      <c r="D40" s="449"/>
      <c r="E40" s="262" t="s">
        <v>262</v>
      </c>
      <c r="F40" s="262" t="s">
        <v>233</v>
      </c>
      <c r="G40" s="263" t="s">
        <v>56</v>
      </c>
      <c r="H40" s="281" t="s">
        <v>263</v>
      </c>
      <c r="I40" s="282" t="s">
        <v>264</v>
      </c>
      <c r="J40" s="264"/>
      <c r="K40" s="438"/>
      <c r="L40" s="439"/>
      <c r="M40" s="439"/>
      <c r="N40" s="439"/>
      <c r="O40" s="439"/>
      <c r="P40" s="440"/>
      <c r="V40" s="107" t="s">
        <v>262</v>
      </c>
      <c r="W40" s="107" t="s">
        <v>265</v>
      </c>
    </row>
    <row r="41" spans="1:23" x14ac:dyDescent="0.35">
      <c r="A41" s="69"/>
      <c r="B41"/>
      <c r="D41" s="269" t="s">
        <v>266</v>
      </c>
      <c r="E41" s="267">
        <f>Admin1!C16</f>
        <v>21.235000000000003</v>
      </c>
      <c r="F41" s="269">
        <f>D37</f>
        <v>0</v>
      </c>
      <c r="G41" s="276">
        <f>SUM(E37:I37)</f>
        <v>0</v>
      </c>
      <c r="H41" s="283">
        <f>Jun!I41</f>
        <v>0</v>
      </c>
      <c r="I41" s="284">
        <f>G41-F41+H41</f>
        <v>0</v>
      </c>
      <c r="J41" s="292" t="s">
        <v>267</v>
      </c>
      <c r="K41" s="438"/>
      <c r="L41" s="439"/>
      <c r="M41" s="439"/>
      <c r="N41" s="439"/>
      <c r="O41" s="439"/>
      <c r="P41" s="440"/>
      <c r="V41" s="107" t="s">
        <v>233</v>
      </c>
      <c r="W41" s="107" t="s">
        <v>268</v>
      </c>
    </row>
    <row r="42" spans="1:23" ht="15" thickBot="1" x14ac:dyDescent="0.4">
      <c r="A42" s="69"/>
      <c r="B42"/>
      <c r="C42" s="126"/>
      <c r="D42" s="271" t="s">
        <v>269</v>
      </c>
      <c r="E42" s="268">
        <f>Admin1!D16</f>
        <v>169.88000000000002</v>
      </c>
      <c r="F42" s="268">
        <f>D38</f>
        <v>0</v>
      </c>
      <c r="G42" s="277">
        <f>SUM(E38:I38)</f>
        <v>0</v>
      </c>
      <c r="H42" s="285">
        <f>Jun!I42</f>
        <v>0</v>
      </c>
      <c r="I42" s="286">
        <f>G42-F42+H42</f>
        <v>0</v>
      </c>
      <c r="J42" s="292" t="s">
        <v>267</v>
      </c>
      <c r="K42" s="450" t="s">
        <v>270</v>
      </c>
      <c r="L42" s="451"/>
      <c r="M42" s="451"/>
      <c r="N42" s="451"/>
      <c r="O42" s="451"/>
      <c r="P42" s="452"/>
      <c r="Q42" s="8"/>
      <c r="R42" s="8"/>
      <c r="S42" s="8"/>
      <c r="V42" s="107" t="s">
        <v>56</v>
      </c>
      <c r="W42" s="107" t="s">
        <v>271</v>
      </c>
    </row>
    <row r="43" spans="1:23" ht="15" customHeight="1" thickBot="1" x14ac:dyDescent="0.4">
      <c r="A43" s="297"/>
      <c r="B43" s="270"/>
      <c r="C43" s="270"/>
      <c r="D43" s="272"/>
      <c r="E43" s="273"/>
      <c r="F43" s="274"/>
      <c r="G43" s="274"/>
      <c r="H43" s="274"/>
      <c r="I43" s="274"/>
      <c r="J43" s="293"/>
      <c r="K43" s="438"/>
      <c r="L43" s="439"/>
      <c r="M43" s="439"/>
      <c r="N43" s="439"/>
      <c r="O43" s="439"/>
      <c r="P43" s="440"/>
      <c r="V43" s="107" t="s">
        <v>263</v>
      </c>
      <c r="W43" s="107" t="s">
        <v>272</v>
      </c>
    </row>
    <row r="44" spans="1:23" ht="15" thickBot="1" x14ac:dyDescent="0.4">
      <c r="A44" s="453" t="s">
        <v>273</v>
      </c>
      <c r="B44" s="454"/>
      <c r="C44" s="454"/>
      <c r="D44" s="455"/>
      <c r="E44" s="262" t="s">
        <v>274</v>
      </c>
      <c r="F44" s="262" t="s">
        <v>275</v>
      </c>
      <c r="G44" s="456" t="s">
        <v>276</v>
      </c>
      <c r="H44" s="457"/>
      <c r="I44" s="262" t="s">
        <v>277</v>
      </c>
      <c r="J44" s="294"/>
      <c r="K44" s="438"/>
      <c r="L44" s="439"/>
      <c r="M44" s="439"/>
      <c r="N44" s="439"/>
      <c r="O44" s="439"/>
      <c r="P44" s="440"/>
      <c r="V44" s="107"/>
      <c r="W44" s="107" t="s">
        <v>278</v>
      </c>
    </row>
    <row r="45" spans="1:23" ht="15" thickBot="1" x14ac:dyDescent="0.4">
      <c r="A45" s="69"/>
      <c r="B45"/>
      <c r="C45" s="280"/>
      <c r="D45" s="279" t="s">
        <v>56</v>
      </c>
      <c r="E45" s="275">
        <f>Semester!J16</f>
        <v>0</v>
      </c>
      <c r="F45" s="278">
        <f>Semester!C10</f>
        <v>0</v>
      </c>
      <c r="G45" s="458">
        <f>SUM(Semester!E21:E27)</f>
        <v>0</v>
      </c>
      <c r="H45" s="459"/>
      <c r="I45" s="278">
        <f>E45+F45-G45</f>
        <v>0</v>
      </c>
      <c r="J45" s="295"/>
      <c r="K45" s="441"/>
      <c r="L45" s="442"/>
      <c r="M45" s="442"/>
      <c r="N45" s="442"/>
      <c r="O45" s="442"/>
      <c r="P45" s="443"/>
      <c r="V45" s="107" t="s">
        <v>264</v>
      </c>
      <c r="W45" s="107" t="s">
        <v>279</v>
      </c>
    </row>
    <row r="46" spans="1:23" ht="15" thickBot="1" x14ac:dyDescent="0.4">
      <c r="A46" s="428" t="s">
        <v>280</v>
      </c>
      <c r="B46" s="429"/>
      <c r="C46" s="429"/>
      <c r="D46" s="429"/>
      <c r="E46" s="429"/>
      <c r="F46" s="429"/>
      <c r="G46" s="429"/>
      <c r="H46" s="429"/>
      <c r="I46" s="429"/>
      <c r="J46" s="430"/>
      <c r="K46" s="410" t="s">
        <v>281</v>
      </c>
      <c r="L46" s="411"/>
      <c r="M46" s="411"/>
      <c r="N46" s="411"/>
      <c r="O46" s="411"/>
      <c r="P46" s="412"/>
      <c r="V46" s="73" t="s">
        <v>282</v>
      </c>
    </row>
    <row r="47" spans="1:23" x14ac:dyDescent="0.35">
      <c r="A47" s="423" t="s">
        <v>283</v>
      </c>
      <c r="B47" s="466"/>
      <c r="C47" s="467"/>
      <c r="D47" s="467"/>
      <c r="E47" s="467"/>
      <c r="F47" s="467"/>
      <c r="G47" s="467"/>
      <c r="H47" s="467"/>
      <c r="I47" s="468"/>
      <c r="J47" s="300"/>
      <c r="K47" s="460"/>
      <c r="L47" s="461"/>
      <c r="M47" s="461"/>
      <c r="N47" s="461"/>
      <c r="O47" s="461"/>
      <c r="P47" s="462"/>
      <c r="V47" s="107" t="s">
        <v>284</v>
      </c>
      <c r="W47" s="107"/>
    </row>
    <row r="48" spans="1:23" x14ac:dyDescent="0.35">
      <c r="A48" s="424"/>
      <c r="B48" s="469"/>
      <c r="C48" s="470"/>
      <c r="D48" s="470"/>
      <c r="E48" s="470"/>
      <c r="F48" s="470"/>
      <c r="G48" s="470"/>
      <c r="H48" s="470"/>
      <c r="I48" s="471"/>
      <c r="J48" s="301"/>
      <c r="K48" s="463"/>
      <c r="L48" s="464"/>
      <c r="M48" s="464"/>
      <c r="N48" s="464"/>
      <c r="O48" s="464"/>
      <c r="P48" s="465"/>
      <c r="V48" s="107" t="s">
        <v>285</v>
      </c>
      <c r="W48" s="107"/>
    </row>
    <row r="49" spans="1:23" x14ac:dyDescent="0.35">
      <c r="A49" s="424"/>
      <c r="B49" s="469"/>
      <c r="C49" s="470"/>
      <c r="D49" s="470"/>
      <c r="E49" s="470"/>
      <c r="F49" s="470"/>
      <c r="G49" s="470"/>
      <c r="H49" s="470"/>
      <c r="I49" s="471"/>
      <c r="J49" s="301"/>
      <c r="K49" s="463"/>
      <c r="L49" s="464"/>
      <c r="M49" s="464"/>
      <c r="N49" s="464"/>
      <c r="O49" s="464"/>
      <c r="P49" s="465"/>
      <c r="V49" s="107" t="s">
        <v>286</v>
      </c>
      <c r="W49" s="107" t="s">
        <v>287</v>
      </c>
    </row>
    <row r="50" spans="1:23" x14ac:dyDescent="0.35">
      <c r="A50" s="419" t="s">
        <v>5</v>
      </c>
      <c r="B50" s="419"/>
      <c r="C50" s="419"/>
      <c r="D50" s="419"/>
      <c r="E50" s="419"/>
      <c r="F50" s="419"/>
      <c r="G50" s="419"/>
      <c r="H50" s="419"/>
      <c r="I50" s="419"/>
      <c r="J50" s="419"/>
      <c r="K50" s="419"/>
      <c r="L50" s="419"/>
      <c r="M50" s="419"/>
      <c r="N50" s="419"/>
      <c r="O50" s="419"/>
      <c r="P50" s="419"/>
    </row>
  </sheetData>
  <sheetProtection algorithmName="SHA-512" hashValue="aUZaWGQ4eDo2ioUa0ERsuUnaolKexxpOBt7PhE4hIjkqTJ5j0ndN3khj9tAkUAPdg7HiWhlSRhMe/ZlVOcTgyA==" saltValue="FQodToDN7nIegFuVppIh0A==" spinCount="100000" sheet="1" selectLockedCells="1"/>
  <mergeCells count="24">
    <mergeCell ref="K43:P45"/>
    <mergeCell ref="A37:C37"/>
    <mergeCell ref="A38:C38"/>
    <mergeCell ref="K38:P41"/>
    <mergeCell ref="A40:D40"/>
    <mergeCell ref="K42:P42"/>
    <mergeCell ref="A44:D44"/>
    <mergeCell ref="G44:H44"/>
    <mergeCell ref="G45:H45"/>
    <mergeCell ref="V1:Y1"/>
    <mergeCell ref="J2:K2"/>
    <mergeCell ref="B4:L4"/>
    <mergeCell ref="Q4:S4"/>
    <mergeCell ref="W5:AE5"/>
    <mergeCell ref="K46:P46"/>
    <mergeCell ref="K48:P48"/>
    <mergeCell ref="B49:I49"/>
    <mergeCell ref="K49:P49"/>
    <mergeCell ref="A50:P50"/>
    <mergeCell ref="K47:P47"/>
    <mergeCell ref="A47:A49"/>
    <mergeCell ref="B47:I47"/>
    <mergeCell ref="B48:I48"/>
    <mergeCell ref="A46:J46"/>
  </mergeCells>
  <hyperlinks>
    <hyperlink ref="V1:Y1" location="Uppstart!D14" display="Till uppstartsfliken" xr:uid="{2744ABE4-A46F-4A5B-8510-E30C5BDE0BC0}"/>
    <hyperlink ref="L5" location="Hjälptexter!A4" display="Räkn" xr:uid="{4B54996F-5E0E-40E2-897B-D0FA6C9BED64}"/>
    <hyperlink ref="L1" r:id="rId1" xr:uid="{0D643290-95F2-4C9F-8C1D-41C7A8C390B1}"/>
  </hyperlinks>
  <pageMargins left="0.51181102362204722" right="0.31496062992125984" top="0.43307086614173229" bottom="0.43307086614173229" header="0.31496062992125984" footer="0.31496062992125984"/>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50"/>
  <sheetViews>
    <sheetView showGridLines="0" zoomScaleNormal="100" workbookViewId="0">
      <pane xSplit="3" ySplit="5" topLeftCell="D6" activePane="bottomRight" state="frozen"/>
      <selection activeCell="L5" sqref="L5"/>
      <selection pane="topRight" activeCell="L5" sqref="L5"/>
      <selection pane="bottomLeft" activeCell="L5" sqref="L5"/>
      <selection pane="bottomRight" activeCell="D6" sqref="D6"/>
    </sheetView>
  </sheetViews>
  <sheetFormatPr defaultRowHeight="14.5" x14ac:dyDescent="0.35"/>
  <cols>
    <col min="1" max="1" width="3.7265625" style="31" customWidth="1"/>
    <col min="2" max="2" width="4.81640625" style="31" customWidth="1"/>
    <col min="3" max="3" width="6.1796875" customWidth="1"/>
    <col min="4" max="5" width="5.7265625" style="31" customWidth="1"/>
    <col min="6" max="8" width="5.1796875" style="31" customWidth="1"/>
    <col min="9" max="9" width="5.7265625" style="31" customWidth="1"/>
    <col min="10" max="10" width="5.26953125" style="31" customWidth="1"/>
    <col min="11" max="11" width="29.26953125" customWidth="1"/>
    <col min="12" max="12" width="6.7265625" customWidth="1"/>
    <col min="13" max="13" width="3.54296875" style="124" hidden="1" customWidth="1"/>
    <col min="14" max="15" width="3.54296875" hidden="1" customWidth="1"/>
    <col min="16" max="16" width="4.7265625" customWidth="1"/>
    <col min="17" max="19" width="4.453125" hidden="1" customWidth="1"/>
    <col min="20" max="20" width="10.7265625" hidden="1" customWidth="1"/>
    <col min="21" max="21" width="12.1796875" customWidth="1"/>
    <col min="22" max="22" width="6.1796875" customWidth="1"/>
  </cols>
  <sheetData>
    <row r="1" spans="1:31" ht="31.5" customHeight="1" x14ac:dyDescent="0.5">
      <c r="A1" s="207"/>
      <c r="B1" s="123"/>
      <c r="C1" s="64"/>
      <c r="D1" s="123"/>
      <c r="E1" s="123"/>
      <c r="F1" s="123"/>
      <c r="G1" s="123"/>
      <c r="H1" s="123"/>
      <c r="I1" s="191" t="str">
        <f>"Schema för augusti" &amp; RIGHT(Uppstart!K1,5)</f>
        <v>Schema för augusti 2021</v>
      </c>
      <c r="J1" s="123"/>
      <c r="K1" s="64"/>
      <c r="L1" s="328" t="s">
        <v>40</v>
      </c>
      <c r="P1" s="192"/>
      <c r="V1" s="431" t="s">
        <v>223</v>
      </c>
      <c r="W1" s="431"/>
      <c r="X1" s="431"/>
      <c r="Y1" s="431"/>
    </row>
    <row r="2" spans="1:31" ht="15.75" customHeight="1" x14ac:dyDescent="0.35">
      <c r="A2" s="208"/>
      <c r="I2" s="40" t="s">
        <v>36</v>
      </c>
      <c r="J2" s="432" t="str">
        <f>IF(Uppstart!C5="Skriv ditt namn här","Skriv ditt namn på fliken Uppstart",Uppstart!C5)</f>
        <v>Skriv ditt namn på fliken Uppstart</v>
      </c>
      <c r="K2" s="432"/>
      <c r="P2" s="126"/>
      <c r="V2" t="s">
        <v>225</v>
      </c>
    </row>
    <row r="3" spans="1:31" x14ac:dyDescent="0.35">
      <c r="A3" s="161"/>
      <c r="J3" s="125" t="str">
        <f>IF(Uppstart!C6="Skriv arbetsgivarens namn här","Skriv arbetsgivarens namn på fliken Uppstart",Uppstart!C6)</f>
        <v>Skriv arbetsgivarens namn på fliken Uppstart</v>
      </c>
      <c r="P3" s="126"/>
      <c r="V3" t="s">
        <v>227</v>
      </c>
      <c r="W3" t="s">
        <v>228</v>
      </c>
    </row>
    <row r="4" spans="1:31" x14ac:dyDescent="0.35">
      <c r="A4" s="209"/>
      <c r="B4" s="433" t="s">
        <v>229</v>
      </c>
      <c r="C4" s="433"/>
      <c r="D4" s="433"/>
      <c r="E4" s="433"/>
      <c r="F4" s="433"/>
      <c r="G4" s="433"/>
      <c r="H4" s="433"/>
      <c r="I4" s="433"/>
      <c r="J4" s="433"/>
      <c r="K4" s="433"/>
      <c r="L4" s="433"/>
      <c r="P4" s="287"/>
      <c r="Q4" s="434" t="s">
        <v>230</v>
      </c>
      <c r="R4" s="435"/>
      <c r="S4" s="435"/>
      <c r="V4" t="s">
        <v>231</v>
      </c>
      <c r="W4" t="s">
        <v>232</v>
      </c>
    </row>
    <row r="5" spans="1:31" s="31" customFormat="1" ht="35.5" x14ac:dyDescent="0.35">
      <c r="A5" s="127" t="s">
        <v>137</v>
      </c>
      <c r="B5" s="127" t="s">
        <v>180</v>
      </c>
      <c r="C5" s="127" t="s">
        <v>181</v>
      </c>
      <c r="D5" s="127" t="s">
        <v>233</v>
      </c>
      <c r="E5" s="127" t="s">
        <v>59</v>
      </c>
      <c r="F5" s="127" t="s">
        <v>60</v>
      </c>
      <c r="G5" s="127" t="s">
        <v>61</v>
      </c>
      <c r="H5" s="127" t="s">
        <v>62</v>
      </c>
      <c r="I5" s="193" t="s">
        <v>234</v>
      </c>
      <c r="J5" s="127" t="s">
        <v>235</v>
      </c>
      <c r="K5" s="18" t="s">
        <v>236</v>
      </c>
      <c r="L5" s="140" t="s">
        <v>237</v>
      </c>
      <c r="M5" s="128" t="s">
        <v>238</v>
      </c>
      <c r="N5" s="40" t="s">
        <v>239</v>
      </c>
      <c r="O5" s="40" t="s">
        <v>240</v>
      </c>
      <c r="P5" s="193" t="s">
        <v>241</v>
      </c>
      <c r="Q5" s="194" t="s">
        <v>97</v>
      </c>
      <c r="R5" s="195" t="s">
        <v>98</v>
      </c>
      <c r="S5" s="195" t="s">
        <v>99</v>
      </c>
      <c r="U5" s="129"/>
      <c r="V5" s="155" t="s">
        <v>242</v>
      </c>
      <c r="W5" s="436" t="s">
        <v>243</v>
      </c>
      <c r="X5" s="437"/>
      <c r="Y5" s="437"/>
      <c r="Z5" s="437"/>
      <c r="AA5" s="437"/>
      <c r="AB5" s="437"/>
      <c r="AC5" s="437"/>
      <c r="AD5" s="437"/>
      <c r="AE5" s="437"/>
    </row>
    <row r="6" spans="1:31" x14ac:dyDescent="0.35">
      <c r="A6" s="18" t="str">
        <f>IF(IF(B6&gt;=Admin1!$B$4,IF(B6&lt;=Admin1!$C$4,"A",IF(B6&gt;=Admin1!$B$5,IF(B6&lt;=Admin1!$C$5,"B",IF(B6&gt;=Admin1!$B$6,IF(B6&lt;=Admin1!$C$6,"C","--"))))))=FALSE,"--",IF(B6&gt;=Admin1!$B$4,IF(B6&lt;=Admin1!$C$4,"A",IF(B6&gt;=Admin1!$B$5,IF(B6&lt;=Admin1!$C$5,"B",IF(B6&gt;=Admin1!$B$6,IF(B6&lt;=Admin1!$C$6,"C","--")))))))</f>
        <v>A</v>
      </c>
      <c r="B6" s="119">
        <f>Admin2!A214</f>
        <v>44409</v>
      </c>
      <c r="C6" s="119" t="str">
        <f>Admin2!B214</f>
        <v>Sön</v>
      </c>
      <c r="D6" s="345"/>
      <c r="E6" s="288"/>
      <c r="F6" s="288"/>
      <c r="G6" s="288"/>
      <c r="H6" s="288"/>
      <c r="I6" s="288"/>
      <c r="J6" s="260" t="str">
        <f>T6</f>
        <v/>
      </c>
      <c r="K6" s="308"/>
      <c r="L6" s="290"/>
      <c r="M6" s="124">
        <f t="shared" ref="M6:M36" si="0">IF(E6&gt;0,0,IF(F6&gt;0,1,0))</f>
        <v>0</v>
      </c>
      <c r="N6" s="124">
        <f t="shared" ref="N6:N36" si="1">IF(E6&gt;0,0,IF(G6&gt;0,1-M6,0))</f>
        <v>0</v>
      </c>
      <c r="O6" s="124">
        <f t="shared" ref="O6:O36" si="2">IF(E6&gt;0,0,IF(H6&gt;0,1-M6-N6,0))</f>
        <v>0</v>
      </c>
      <c r="P6" s="196">
        <f>Q6+R6+S6</f>
        <v>0</v>
      </c>
      <c r="Q6" s="197">
        <f>IF(I6&gt;0,IF(A6="A",Semester!$B$17,0),0)</f>
        <v>0</v>
      </c>
      <c r="R6" s="198">
        <f>IF(I6&gt;0,IF(A6="B",Semester!$C$17,0),0)</f>
        <v>0</v>
      </c>
      <c r="S6" s="198">
        <f>IF(I6&gt;0,IF(A6="C",Semester!$D$17,0),0)</f>
        <v>0</v>
      </c>
      <c r="T6" s="31" t="str">
        <f t="shared" ref="T6:T36" si="3">IF(E6=".",IF(SUM(F6:I6)=0,D6*-1,"Fel1"),IF(SUM(E6:I6)=0,"",IF(I6&gt;0,IF(D6=I6,IF(SUM(E6:H6)=0,"","Fel2"),"Fel3"),IF(SUM(F6:H6)&gt;0,IF(SUM(E6:H6)&lt;=D6,IF(D6-SUM(E6:H6)=0,"",SUM(E6:H6)-D6),"Fel4"),IF(D6-E6=0,"",E6-D6)))))</f>
        <v/>
      </c>
      <c r="U6" t="str">
        <f>Admin2!C214</f>
        <v/>
      </c>
    </row>
    <row r="7" spans="1:31" x14ac:dyDescent="0.35">
      <c r="A7" s="18" t="str">
        <f>IF(IF(B7&gt;=Admin1!$B$4,IF(B7&lt;=Admin1!$C$4,"A",IF(B7&gt;=Admin1!$B$5,IF(B7&lt;=Admin1!$C$5,"B",IF(B7&gt;=Admin1!$B$6,IF(B7&lt;=Admin1!$C$6,"C","--"))))))=FALSE,"--",IF(B7&gt;=Admin1!$B$4,IF(B7&lt;=Admin1!$C$4,"A",IF(B7&gt;=Admin1!$B$5,IF(B7&lt;=Admin1!$C$5,"B",IF(B7&gt;=Admin1!$B$6,IF(B7&lt;=Admin1!$C$6,"C","--")))))))</f>
        <v>A</v>
      </c>
      <c r="B7" s="119">
        <f>Admin2!A215</f>
        <v>44410</v>
      </c>
      <c r="C7" s="119" t="str">
        <f>Admin2!B215</f>
        <v>Mån</v>
      </c>
      <c r="D7" s="345"/>
      <c r="E7" s="288"/>
      <c r="F7" s="288"/>
      <c r="G7" s="288"/>
      <c r="H7" s="288"/>
      <c r="I7" s="288"/>
      <c r="J7" s="260" t="str">
        <f t="shared" ref="J7:J36" si="4">T7</f>
        <v/>
      </c>
      <c r="K7" s="308"/>
      <c r="L7" s="290"/>
      <c r="M7" s="124">
        <f t="shared" si="0"/>
        <v>0</v>
      </c>
      <c r="N7" s="124">
        <f t="shared" si="1"/>
        <v>0</v>
      </c>
      <c r="O7" s="124">
        <f t="shared" si="2"/>
        <v>0</v>
      </c>
      <c r="P7" s="196">
        <f t="shared" ref="P7:P36" si="5">Q7+R7+S7</f>
        <v>0</v>
      </c>
      <c r="Q7" s="197">
        <f>IF(I7&gt;0,IF(A7="A",Semester!$B$17,0),0)</f>
        <v>0</v>
      </c>
      <c r="R7" s="198">
        <f>IF(I7&gt;0,IF(A7="B",Semester!$C$17,0),0)</f>
        <v>0</v>
      </c>
      <c r="S7" s="198">
        <f>IF(I7&gt;0,IF(A7="C",Semester!$D$17,0),0)</f>
        <v>0</v>
      </c>
      <c r="T7" s="31" t="str">
        <f t="shared" si="3"/>
        <v/>
      </c>
      <c r="U7" t="str">
        <f>Admin2!C215</f>
        <v/>
      </c>
    </row>
    <row r="8" spans="1:31" x14ac:dyDescent="0.35">
      <c r="A8" s="18" t="str">
        <f>IF(IF(B8&gt;=Admin1!$B$4,IF(B8&lt;=Admin1!$C$4,"A",IF(B8&gt;=Admin1!$B$5,IF(B8&lt;=Admin1!$C$5,"B",IF(B8&gt;=Admin1!$B$6,IF(B8&lt;=Admin1!$C$6,"C","--"))))))=FALSE,"--",IF(B8&gt;=Admin1!$B$4,IF(B8&lt;=Admin1!$C$4,"A",IF(B8&gt;=Admin1!$B$5,IF(B8&lt;=Admin1!$C$5,"B",IF(B8&gt;=Admin1!$B$6,IF(B8&lt;=Admin1!$C$6,"C","--")))))))</f>
        <v>A</v>
      </c>
      <c r="B8" s="119">
        <f>Admin2!A216</f>
        <v>44411</v>
      </c>
      <c r="C8" s="119" t="str">
        <f>Admin2!B216</f>
        <v>Tis</v>
      </c>
      <c r="D8" s="345"/>
      <c r="E8" s="288"/>
      <c r="F8" s="288"/>
      <c r="G8" s="288"/>
      <c r="H8" s="288"/>
      <c r="I8" s="288"/>
      <c r="J8" s="260" t="str">
        <f t="shared" si="4"/>
        <v/>
      </c>
      <c r="K8" s="308"/>
      <c r="L8" s="290"/>
      <c r="M8" s="124">
        <f t="shared" si="0"/>
        <v>0</v>
      </c>
      <c r="N8" s="124">
        <f t="shared" si="1"/>
        <v>0</v>
      </c>
      <c r="O8" s="124">
        <f t="shared" si="2"/>
        <v>0</v>
      </c>
      <c r="P8" s="196">
        <f t="shared" si="5"/>
        <v>0</v>
      </c>
      <c r="Q8" s="197">
        <f>IF(I8&gt;0,IF(A8="A",Semester!$B$17,0),0)</f>
        <v>0</v>
      </c>
      <c r="R8" s="198">
        <f>IF(I8&gt;0,IF(A8="B",Semester!$C$17,0),0)</f>
        <v>0</v>
      </c>
      <c r="S8" s="198">
        <f>IF(I8&gt;0,IF(A8="C",Semester!$D$17,0),0)</f>
        <v>0</v>
      </c>
      <c r="T8" s="31" t="str">
        <f t="shared" si="3"/>
        <v/>
      </c>
      <c r="U8" t="str">
        <f>Admin2!C216</f>
        <v/>
      </c>
    </row>
    <row r="9" spans="1:31" x14ac:dyDescent="0.35">
      <c r="A9" s="18" t="str">
        <f>IF(IF(B9&gt;=Admin1!$B$4,IF(B9&lt;=Admin1!$C$4,"A",IF(B9&gt;=Admin1!$B$5,IF(B9&lt;=Admin1!$C$5,"B",IF(B9&gt;=Admin1!$B$6,IF(B9&lt;=Admin1!$C$6,"C","--"))))))=FALSE,"--",IF(B9&gt;=Admin1!$B$4,IF(B9&lt;=Admin1!$C$4,"A",IF(B9&gt;=Admin1!$B$5,IF(B9&lt;=Admin1!$C$5,"B",IF(B9&gt;=Admin1!$B$6,IF(B9&lt;=Admin1!$C$6,"C","--")))))))</f>
        <v>A</v>
      </c>
      <c r="B9" s="119">
        <f>Admin2!A217</f>
        <v>44412</v>
      </c>
      <c r="C9" s="119" t="str">
        <f>Admin2!B217</f>
        <v>Ons</v>
      </c>
      <c r="D9" s="345"/>
      <c r="E9" s="288"/>
      <c r="F9" s="288"/>
      <c r="G9" s="288"/>
      <c r="H9" s="288"/>
      <c r="I9" s="288"/>
      <c r="J9" s="260" t="str">
        <f t="shared" si="4"/>
        <v/>
      </c>
      <c r="K9" s="308"/>
      <c r="L9" s="290"/>
      <c r="M9" s="124">
        <f t="shared" si="0"/>
        <v>0</v>
      </c>
      <c r="N9" s="124">
        <f t="shared" si="1"/>
        <v>0</v>
      </c>
      <c r="O9" s="124">
        <f t="shared" si="2"/>
        <v>0</v>
      </c>
      <c r="P9" s="196">
        <f t="shared" si="5"/>
        <v>0</v>
      </c>
      <c r="Q9" s="197">
        <f>IF(I9&gt;0,IF(A9="A",Semester!$B$17,0),0)</f>
        <v>0</v>
      </c>
      <c r="R9" s="198">
        <f>IF(I9&gt;0,IF(A9="B",Semester!$C$17,0),0)</f>
        <v>0</v>
      </c>
      <c r="S9" s="198">
        <f>IF(I9&gt;0,IF(A9="C",Semester!$D$17,0),0)</f>
        <v>0</v>
      </c>
      <c r="T9" s="31" t="str">
        <f t="shared" si="3"/>
        <v/>
      </c>
      <c r="U9" t="str">
        <f>Admin2!C217</f>
        <v/>
      </c>
    </row>
    <row r="10" spans="1:31" x14ac:dyDescent="0.35">
      <c r="A10" s="18" t="str">
        <f>IF(IF(B10&gt;=Admin1!$B$4,IF(B10&lt;=Admin1!$C$4,"A",IF(B10&gt;=Admin1!$B$5,IF(B10&lt;=Admin1!$C$5,"B",IF(B10&gt;=Admin1!$B$6,IF(B10&lt;=Admin1!$C$6,"C","--"))))))=FALSE,"--",IF(B10&gt;=Admin1!$B$4,IF(B10&lt;=Admin1!$C$4,"A",IF(B10&gt;=Admin1!$B$5,IF(B10&lt;=Admin1!$C$5,"B",IF(B10&gt;=Admin1!$B$6,IF(B10&lt;=Admin1!$C$6,"C","--")))))))</f>
        <v>A</v>
      </c>
      <c r="B10" s="119">
        <f>Admin2!A218</f>
        <v>44413</v>
      </c>
      <c r="C10" s="119" t="str">
        <f>Admin2!B218</f>
        <v>Tor</v>
      </c>
      <c r="D10" s="345"/>
      <c r="E10" s="288"/>
      <c r="F10" s="288"/>
      <c r="G10" s="288"/>
      <c r="H10" s="288"/>
      <c r="I10" s="288"/>
      <c r="J10" s="260" t="str">
        <f t="shared" si="4"/>
        <v/>
      </c>
      <c r="K10" s="308"/>
      <c r="L10" s="290"/>
      <c r="M10" s="124">
        <f t="shared" si="0"/>
        <v>0</v>
      </c>
      <c r="N10" s="124">
        <f t="shared" si="1"/>
        <v>0</v>
      </c>
      <c r="O10" s="124">
        <f t="shared" si="2"/>
        <v>0</v>
      </c>
      <c r="P10" s="196">
        <f t="shared" si="5"/>
        <v>0</v>
      </c>
      <c r="Q10" s="197">
        <f>IF(I10&gt;0,IF(A10="A",Semester!$B$17,0),0)</f>
        <v>0</v>
      </c>
      <c r="R10" s="198">
        <f>IF(I10&gt;0,IF(A10="B",Semester!$C$17,0),0)</f>
        <v>0</v>
      </c>
      <c r="S10" s="198">
        <f>IF(I10&gt;0,IF(A10="C",Semester!$D$17,0),0)</f>
        <v>0</v>
      </c>
      <c r="T10" s="31" t="str">
        <f t="shared" si="3"/>
        <v/>
      </c>
      <c r="U10" t="str">
        <f>Admin2!C218</f>
        <v/>
      </c>
    </row>
    <row r="11" spans="1:31" x14ac:dyDescent="0.35">
      <c r="A11" s="18" t="str">
        <f>IF(IF(B11&gt;=Admin1!$B$4,IF(B11&lt;=Admin1!$C$4,"A",IF(B11&gt;=Admin1!$B$5,IF(B11&lt;=Admin1!$C$5,"B",IF(B11&gt;=Admin1!$B$6,IF(B11&lt;=Admin1!$C$6,"C","--"))))))=FALSE,"--",IF(B11&gt;=Admin1!$B$4,IF(B11&lt;=Admin1!$C$4,"A",IF(B11&gt;=Admin1!$B$5,IF(B11&lt;=Admin1!$C$5,"B",IF(B11&gt;=Admin1!$B$6,IF(B11&lt;=Admin1!$C$6,"C","--")))))))</f>
        <v>A</v>
      </c>
      <c r="B11" s="119">
        <f>Admin2!A219</f>
        <v>44414</v>
      </c>
      <c r="C11" s="119" t="str">
        <f>Admin2!B219</f>
        <v>Fre</v>
      </c>
      <c r="D11" s="345"/>
      <c r="E11" s="288"/>
      <c r="F11" s="288"/>
      <c r="G11" s="288"/>
      <c r="H11" s="288"/>
      <c r="I11" s="288"/>
      <c r="J11" s="260" t="str">
        <f t="shared" si="4"/>
        <v/>
      </c>
      <c r="K11" s="308"/>
      <c r="L11" s="290"/>
      <c r="M11" s="124">
        <f t="shared" si="0"/>
        <v>0</v>
      </c>
      <c r="N11" s="124">
        <f t="shared" si="1"/>
        <v>0</v>
      </c>
      <c r="O11" s="124">
        <f t="shared" si="2"/>
        <v>0</v>
      </c>
      <c r="P11" s="196">
        <f t="shared" si="5"/>
        <v>0</v>
      </c>
      <c r="Q11" s="197">
        <f>IF(I11&gt;0,IF(A11="A",Semester!$B$17,0),0)</f>
        <v>0</v>
      </c>
      <c r="R11" s="198">
        <f>IF(I11&gt;0,IF(A11="B",Semester!$C$17,0),0)</f>
        <v>0</v>
      </c>
      <c r="S11" s="198">
        <f>IF(I11&gt;0,IF(A11="C",Semester!$D$17,0),0)</f>
        <v>0</v>
      </c>
      <c r="T11" s="31" t="str">
        <f t="shared" si="3"/>
        <v/>
      </c>
      <c r="U11" t="str">
        <f>Admin2!C219</f>
        <v/>
      </c>
    </row>
    <row r="12" spans="1:31" x14ac:dyDescent="0.35">
      <c r="A12" s="18" t="str">
        <f>IF(IF(B12&gt;=Admin1!$B$4,IF(B12&lt;=Admin1!$C$4,"A",IF(B12&gt;=Admin1!$B$5,IF(B12&lt;=Admin1!$C$5,"B",IF(B12&gt;=Admin1!$B$6,IF(B12&lt;=Admin1!$C$6,"C","--"))))))=FALSE,"--",IF(B12&gt;=Admin1!$B$4,IF(B12&lt;=Admin1!$C$4,"A",IF(B12&gt;=Admin1!$B$5,IF(B12&lt;=Admin1!$C$5,"B",IF(B12&gt;=Admin1!$B$6,IF(B12&lt;=Admin1!$C$6,"C","--")))))))</f>
        <v>A</v>
      </c>
      <c r="B12" s="119">
        <f>Admin2!A220</f>
        <v>44415</v>
      </c>
      <c r="C12" s="119" t="str">
        <f>Admin2!B220</f>
        <v>Lör</v>
      </c>
      <c r="D12" s="345"/>
      <c r="E12" s="288"/>
      <c r="F12" s="288"/>
      <c r="G12" s="288"/>
      <c r="H12" s="288"/>
      <c r="I12" s="288"/>
      <c r="J12" s="260" t="str">
        <f t="shared" si="4"/>
        <v/>
      </c>
      <c r="K12" s="308"/>
      <c r="L12" s="290"/>
      <c r="M12" s="124">
        <f t="shared" si="0"/>
        <v>0</v>
      </c>
      <c r="N12" s="124">
        <f t="shared" si="1"/>
        <v>0</v>
      </c>
      <c r="O12" s="124">
        <f t="shared" si="2"/>
        <v>0</v>
      </c>
      <c r="P12" s="196">
        <f t="shared" si="5"/>
        <v>0</v>
      </c>
      <c r="Q12" s="197">
        <f>IF(I12&gt;0,IF(A12="A",Semester!$B$17,0),0)</f>
        <v>0</v>
      </c>
      <c r="R12" s="198">
        <f>IF(I12&gt;0,IF(A12="B",Semester!$C$17,0),0)</f>
        <v>0</v>
      </c>
      <c r="S12" s="198">
        <f>IF(I12&gt;0,IF(A12="C",Semester!$D$17,0),0)</f>
        <v>0</v>
      </c>
      <c r="T12" s="31" t="str">
        <f t="shared" si="3"/>
        <v/>
      </c>
      <c r="U12" t="str">
        <f>Admin2!C220</f>
        <v/>
      </c>
    </row>
    <row r="13" spans="1:31" x14ac:dyDescent="0.35">
      <c r="A13" s="18" t="str">
        <f>IF(IF(B13&gt;=Admin1!$B$4,IF(B13&lt;=Admin1!$C$4,"A",IF(B13&gt;=Admin1!$B$5,IF(B13&lt;=Admin1!$C$5,"B",IF(B13&gt;=Admin1!$B$6,IF(B13&lt;=Admin1!$C$6,"C","--"))))))=FALSE,"--",IF(B13&gt;=Admin1!$B$4,IF(B13&lt;=Admin1!$C$4,"A",IF(B13&gt;=Admin1!$B$5,IF(B13&lt;=Admin1!$C$5,"B",IF(B13&gt;=Admin1!$B$6,IF(B13&lt;=Admin1!$C$6,"C","--")))))))</f>
        <v>A</v>
      </c>
      <c r="B13" s="119">
        <f>Admin2!A221</f>
        <v>44416</v>
      </c>
      <c r="C13" s="119" t="str">
        <f>Admin2!B221</f>
        <v>Sön</v>
      </c>
      <c r="D13" s="345"/>
      <c r="E13" s="288"/>
      <c r="F13" s="288"/>
      <c r="G13" s="288"/>
      <c r="H13" s="288"/>
      <c r="I13" s="288"/>
      <c r="J13" s="260" t="str">
        <f t="shared" si="4"/>
        <v/>
      </c>
      <c r="K13" s="308"/>
      <c r="L13" s="290"/>
      <c r="M13" s="124">
        <f t="shared" si="0"/>
        <v>0</v>
      </c>
      <c r="N13" s="124">
        <f t="shared" si="1"/>
        <v>0</v>
      </c>
      <c r="O13" s="124">
        <f t="shared" si="2"/>
        <v>0</v>
      </c>
      <c r="P13" s="196">
        <f t="shared" si="5"/>
        <v>0</v>
      </c>
      <c r="Q13" s="197">
        <f>IF(I13&gt;0,IF(A13="A",Semester!$B$17,0),0)</f>
        <v>0</v>
      </c>
      <c r="R13" s="198">
        <f>IF(I13&gt;0,IF(A13="B",Semester!$C$17,0),0)</f>
        <v>0</v>
      </c>
      <c r="S13" s="198">
        <f>IF(I13&gt;0,IF(A13="C",Semester!$D$17,0),0)</f>
        <v>0</v>
      </c>
      <c r="T13" s="31" t="str">
        <f t="shared" si="3"/>
        <v/>
      </c>
      <c r="U13" t="str">
        <f>Admin2!C221</f>
        <v/>
      </c>
    </row>
    <row r="14" spans="1:31" x14ac:dyDescent="0.35">
      <c r="A14" s="18" t="str">
        <f>IF(IF(B14&gt;=Admin1!$B$4,IF(B14&lt;=Admin1!$C$4,"A",IF(B14&gt;=Admin1!$B$5,IF(B14&lt;=Admin1!$C$5,"B",IF(B14&gt;=Admin1!$B$6,IF(B14&lt;=Admin1!$C$6,"C","--"))))))=FALSE,"--",IF(B14&gt;=Admin1!$B$4,IF(B14&lt;=Admin1!$C$4,"A",IF(B14&gt;=Admin1!$B$5,IF(B14&lt;=Admin1!$C$5,"B",IF(B14&gt;=Admin1!$B$6,IF(B14&lt;=Admin1!$C$6,"C","--")))))))</f>
        <v>A</v>
      </c>
      <c r="B14" s="119">
        <f>Admin2!A222</f>
        <v>44417</v>
      </c>
      <c r="C14" s="119" t="str">
        <f>Admin2!B222</f>
        <v>Mån</v>
      </c>
      <c r="D14" s="345"/>
      <c r="E14" s="288"/>
      <c r="F14" s="288"/>
      <c r="G14" s="288"/>
      <c r="H14" s="288"/>
      <c r="I14" s="288"/>
      <c r="J14" s="260" t="str">
        <f t="shared" si="4"/>
        <v/>
      </c>
      <c r="K14" s="308"/>
      <c r="L14" s="290"/>
      <c r="M14" s="124">
        <f t="shared" si="0"/>
        <v>0</v>
      </c>
      <c r="N14" s="124">
        <f t="shared" si="1"/>
        <v>0</v>
      </c>
      <c r="O14" s="124">
        <f t="shared" si="2"/>
        <v>0</v>
      </c>
      <c r="P14" s="196">
        <f t="shared" si="5"/>
        <v>0</v>
      </c>
      <c r="Q14" s="197">
        <f>IF(I14&gt;0,IF(A14="A",Semester!$B$17,0),0)</f>
        <v>0</v>
      </c>
      <c r="R14" s="198">
        <f>IF(I14&gt;0,IF(A14="B",Semester!$C$17,0),0)</f>
        <v>0</v>
      </c>
      <c r="S14" s="198">
        <f>IF(I14&gt;0,IF(A14="C",Semester!$D$17,0),0)</f>
        <v>0</v>
      </c>
      <c r="T14" s="31" t="str">
        <f t="shared" si="3"/>
        <v/>
      </c>
      <c r="U14" t="str">
        <f>Admin2!C222</f>
        <v/>
      </c>
    </row>
    <row r="15" spans="1:31" x14ac:dyDescent="0.35">
      <c r="A15" s="18" t="str">
        <f>IF(IF(B15&gt;=Admin1!$B$4,IF(B15&lt;=Admin1!$C$4,"A",IF(B15&gt;=Admin1!$B$5,IF(B15&lt;=Admin1!$C$5,"B",IF(B15&gt;=Admin1!$B$6,IF(B15&lt;=Admin1!$C$6,"C","--"))))))=FALSE,"--",IF(B15&gt;=Admin1!$B$4,IF(B15&lt;=Admin1!$C$4,"A",IF(B15&gt;=Admin1!$B$5,IF(B15&lt;=Admin1!$C$5,"B",IF(B15&gt;=Admin1!$B$6,IF(B15&lt;=Admin1!$C$6,"C","--")))))))</f>
        <v>A</v>
      </c>
      <c r="B15" s="119">
        <f>Admin2!A223</f>
        <v>44418</v>
      </c>
      <c r="C15" s="119" t="str">
        <f>Admin2!B223</f>
        <v>Tis</v>
      </c>
      <c r="D15" s="345"/>
      <c r="E15" s="288"/>
      <c r="F15" s="288"/>
      <c r="G15" s="288"/>
      <c r="H15" s="288"/>
      <c r="I15" s="288"/>
      <c r="J15" s="260" t="str">
        <f t="shared" si="4"/>
        <v/>
      </c>
      <c r="K15" s="308"/>
      <c r="L15" s="290"/>
      <c r="M15" s="124">
        <f t="shared" si="0"/>
        <v>0</v>
      </c>
      <c r="N15" s="124">
        <f t="shared" si="1"/>
        <v>0</v>
      </c>
      <c r="O15" s="124">
        <f t="shared" si="2"/>
        <v>0</v>
      </c>
      <c r="P15" s="196">
        <f t="shared" si="5"/>
        <v>0</v>
      </c>
      <c r="Q15" s="197">
        <f>IF(I15&gt;0,IF(A15="A",Semester!$B$17,0),0)</f>
        <v>0</v>
      </c>
      <c r="R15" s="198">
        <f>IF(I15&gt;0,IF(A15="B",Semester!$C$17,0),0)</f>
        <v>0</v>
      </c>
      <c r="S15" s="198">
        <f>IF(I15&gt;0,IF(A15="C",Semester!$D$17,0),0)</f>
        <v>0</v>
      </c>
      <c r="T15" s="31" t="str">
        <f t="shared" si="3"/>
        <v/>
      </c>
      <c r="U15" t="str">
        <f>Admin2!C223</f>
        <v/>
      </c>
    </row>
    <row r="16" spans="1:31" x14ac:dyDescent="0.35">
      <c r="A16" s="18" t="str">
        <f>IF(IF(B16&gt;=Admin1!$B$4,IF(B16&lt;=Admin1!$C$4,"A",IF(B16&gt;=Admin1!$B$5,IF(B16&lt;=Admin1!$C$5,"B",IF(B16&gt;=Admin1!$B$6,IF(B16&lt;=Admin1!$C$6,"C","--"))))))=FALSE,"--",IF(B16&gt;=Admin1!$B$4,IF(B16&lt;=Admin1!$C$4,"A",IF(B16&gt;=Admin1!$B$5,IF(B16&lt;=Admin1!$C$5,"B",IF(B16&gt;=Admin1!$B$6,IF(B16&lt;=Admin1!$C$6,"C","--")))))))</f>
        <v>A</v>
      </c>
      <c r="B16" s="119">
        <f>Admin2!A224</f>
        <v>44419</v>
      </c>
      <c r="C16" s="119" t="str">
        <f>Admin2!B224</f>
        <v>Ons</v>
      </c>
      <c r="D16" s="345"/>
      <c r="E16" s="288"/>
      <c r="F16" s="288"/>
      <c r="G16" s="288"/>
      <c r="H16" s="288"/>
      <c r="I16" s="288"/>
      <c r="J16" s="260" t="str">
        <f t="shared" si="4"/>
        <v/>
      </c>
      <c r="K16" s="308"/>
      <c r="L16" s="290"/>
      <c r="M16" s="124">
        <f t="shared" si="0"/>
        <v>0</v>
      </c>
      <c r="N16" s="124">
        <f t="shared" si="1"/>
        <v>0</v>
      </c>
      <c r="O16" s="124">
        <f t="shared" si="2"/>
        <v>0</v>
      </c>
      <c r="P16" s="196">
        <f t="shared" si="5"/>
        <v>0</v>
      </c>
      <c r="Q16" s="197">
        <f>IF(I16&gt;0,IF(A16="A",Semester!$B$17,0),0)</f>
        <v>0</v>
      </c>
      <c r="R16" s="198">
        <f>IF(I16&gt;0,IF(A16="B",Semester!$C$17,0),0)</f>
        <v>0</v>
      </c>
      <c r="S16" s="198">
        <f>IF(I16&gt;0,IF(A16="C",Semester!$D$17,0),0)</f>
        <v>0</v>
      </c>
      <c r="T16" s="31" t="str">
        <f t="shared" si="3"/>
        <v/>
      </c>
      <c r="U16" t="str">
        <f>Admin2!C224</f>
        <v/>
      </c>
    </row>
    <row r="17" spans="1:21" x14ac:dyDescent="0.35">
      <c r="A17" s="18" t="str">
        <f>IF(IF(B17&gt;=Admin1!$B$4,IF(B17&lt;=Admin1!$C$4,"A",IF(B17&gt;=Admin1!$B$5,IF(B17&lt;=Admin1!$C$5,"B",IF(B17&gt;=Admin1!$B$6,IF(B17&lt;=Admin1!$C$6,"C","--"))))))=FALSE,"--",IF(B17&gt;=Admin1!$B$4,IF(B17&lt;=Admin1!$C$4,"A",IF(B17&gt;=Admin1!$B$5,IF(B17&lt;=Admin1!$C$5,"B",IF(B17&gt;=Admin1!$B$6,IF(B17&lt;=Admin1!$C$6,"C","--")))))))</f>
        <v>A</v>
      </c>
      <c r="B17" s="119">
        <f>Admin2!A225</f>
        <v>44420</v>
      </c>
      <c r="C17" s="119" t="str">
        <f>Admin2!B225</f>
        <v>Tor</v>
      </c>
      <c r="D17" s="345"/>
      <c r="E17" s="288"/>
      <c r="F17" s="288"/>
      <c r="G17" s="288"/>
      <c r="H17" s="288"/>
      <c r="I17" s="288"/>
      <c r="J17" s="260" t="str">
        <f t="shared" si="4"/>
        <v/>
      </c>
      <c r="K17" s="308"/>
      <c r="L17" s="290"/>
      <c r="M17" s="124">
        <f t="shared" si="0"/>
        <v>0</v>
      </c>
      <c r="N17" s="124">
        <f t="shared" si="1"/>
        <v>0</v>
      </c>
      <c r="O17" s="124">
        <f t="shared" si="2"/>
        <v>0</v>
      </c>
      <c r="P17" s="196">
        <f t="shared" si="5"/>
        <v>0</v>
      </c>
      <c r="Q17" s="197">
        <f>IF(I17&gt;0,IF(A17="A",Semester!$B$17,0),0)</f>
        <v>0</v>
      </c>
      <c r="R17" s="198">
        <f>IF(I17&gt;0,IF(A17="B",Semester!$C$17,0),0)</f>
        <v>0</v>
      </c>
      <c r="S17" s="198">
        <f>IF(I17&gt;0,IF(A17="C",Semester!$D$17,0),0)</f>
        <v>0</v>
      </c>
      <c r="T17" s="31" t="str">
        <f t="shared" si="3"/>
        <v/>
      </c>
      <c r="U17" t="str">
        <f>Admin2!C225</f>
        <v/>
      </c>
    </row>
    <row r="18" spans="1:21" x14ac:dyDescent="0.35">
      <c r="A18" s="18" t="str">
        <f>IF(IF(B18&gt;=Admin1!$B$4,IF(B18&lt;=Admin1!$C$4,"A",IF(B18&gt;=Admin1!$B$5,IF(B18&lt;=Admin1!$C$5,"B",IF(B18&gt;=Admin1!$B$6,IF(B18&lt;=Admin1!$C$6,"C","--"))))))=FALSE,"--",IF(B18&gt;=Admin1!$B$4,IF(B18&lt;=Admin1!$C$4,"A",IF(B18&gt;=Admin1!$B$5,IF(B18&lt;=Admin1!$C$5,"B",IF(B18&gt;=Admin1!$B$6,IF(B18&lt;=Admin1!$C$6,"C","--")))))))</f>
        <v>A</v>
      </c>
      <c r="B18" s="119">
        <f>Admin2!A226</f>
        <v>44421</v>
      </c>
      <c r="C18" s="119" t="str">
        <f>Admin2!B226</f>
        <v>Fre</v>
      </c>
      <c r="D18" s="345"/>
      <c r="E18" s="288"/>
      <c r="F18" s="288"/>
      <c r="G18" s="288"/>
      <c r="H18" s="288"/>
      <c r="I18" s="288"/>
      <c r="J18" s="260" t="str">
        <f t="shared" si="4"/>
        <v/>
      </c>
      <c r="K18" s="308"/>
      <c r="L18" s="290"/>
      <c r="M18" s="124">
        <f t="shared" si="0"/>
        <v>0</v>
      </c>
      <c r="N18" s="124">
        <f t="shared" si="1"/>
        <v>0</v>
      </c>
      <c r="O18" s="124">
        <f t="shared" si="2"/>
        <v>0</v>
      </c>
      <c r="P18" s="196">
        <f t="shared" si="5"/>
        <v>0</v>
      </c>
      <c r="Q18" s="197">
        <f>IF(I18&gt;0,IF(A18="A",Semester!$B$17,0),0)</f>
        <v>0</v>
      </c>
      <c r="R18" s="198">
        <f>IF(I18&gt;0,IF(A18="B",Semester!$C$17,0),0)</f>
        <v>0</v>
      </c>
      <c r="S18" s="198">
        <f>IF(I18&gt;0,IF(A18="C",Semester!$D$17,0),0)</f>
        <v>0</v>
      </c>
      <c r="T18" s="31" t="str">
        <f t="shared" si="3"/>
        <v/>
      </c>
      <c r="U18" t="str">
        <f>Admin2!C226</f>
        <v/>
      </c>
    </row>
    <row r="19" spans="1:21" x14ac:dyDescent="0.35">
      <c r="A19" s="18" t="str">
        <f>IF(IF(B19&gt;=Admin1!$B$4,IF(B19&lt;=Admin1!$C$4,"A",IF(B19&gt;=Admin1!$B$5,IF(B19&lt;=Admin1!$C$5,"B",IF(B19&gt;=Admin1!$B$6,IF(B19&lt;=Admin1!$C$6,"C","--"))))))=FALSE,"--",IF(B19&gt;=Admin1!$B$4,IF(B19&lt;=Admin1!$C$4,"A",IF(B19&gt;=Admin1!$B$5,IF(B19&lt;=Admin1!$C$5,"B",IF(B19&gt;=Admin1!$B$6,IF(B19&lt;=Admin1!$C$6,"C","--")))))))</f>
        <v>A</v>
      </c>
      <c r="B19" s="119">
        <f>Admin2!A227</f>
        <v>44422</v>
      </c>
      <c r="C19" s="119" t="str">
        <f>Admin2!B227</f>
        <v>Lör</v>
      </c>
      <c r="D19" s="345"/>
      <c r="E19" s="288"/>
      <c r="F19" s="288"/>
      <c r="G19" s="288"/>
      <c r="H19" s="288"/>
      <c r="I19" s="288"/>
      <c r="J19" s="260" t="str">
        <f t="shared" si="4"/>
        <v/>
      </c>
      <c r="K19" s="308"/>
      <c r="L19" s="290"/>
      <c r="M19" s="124">
        <f t="shared" si="0"/>
        <v>0</v>
      </c>
      <c r="N19" s="124">
        <f t="shared" si="1"/>
        <v>0</v>
      </c>
      <c r="O19" s="124">
        <f t="shared" si="2"/>
        <v>0</v>
      </c>
      <c r="P19" s="196">
        <f t="shared" si="5"/>
        <v>0</v>
      </c>
      <c r="Q19" s="197">
        <f>IF(I19&gt;0,IF(A19="A",Semester!$B$17,0),0)</f>
        <v>0</v>
      </c>
      <c r="R19" s="198">
        <f>IF(I19&gt;0,IF(A19="B",Semester!$C$17,0),0)</f>
        <v>0</v>
      </c>
      <c r="S19" s="198">
        <f>IF(I19&gt;0,IF(A19="C",Semester!$D$17,0),0)</f>
        <v>0</v>
      </c>
      <c r="T19" s="31" t="str">
        <f t="shared" si="3"/>
        <v/>
      </c>
      <c r="U19" t="str">
        <f>Admin2!C227</f>
        <v/>
      </c>
    </row>
    <row r="20" spans="1:21" x14ac:dyDescent="0.35">
      <c r="A20" s="18" t="str">
        <f>IF(IF(B20&gt;=Admin1!$B$4,IF(B20&lt;=Admin1!$C$4,"A",IF(B20&gt;=Admin1!$B$5,IF(B20&lt;=Admin1!$C$5,"B",IF(B20&gt;=Admin1!$B$6,IF(B20&lt;=Admin1!$C$6,"C","--"))))))=FALSE,"--",IF(B20&gt;=Admin1!$B$4,IF(B20&lt;=Admin1!$C$4,"A",IF(B20&gt;=Admin1!$B$5,IF(B20&lt;=Admin1!$C$5,"B",IF(B20&gt;=Admin1!$B$6,IF(B20&lt;=Admin1!$C$6,"C","--")))))))</f>
        <v>A</v>
      </c>
      <c r="B20" s="119">
        <f>Admin2!A228</f>
        <v>44423</v>
      </c>
      <c r="C20" s="119" t="str">
        <f>Admin2!B228</f>
        <v>Sön</v>
      </c>
      <c r="D20" s="345"/>
      <c r="E20" s="288"/>
      <c r="F20" s="288"/>
      <c r="G20" s="288"/>
      <c r="H20" s="288"/>
      <c r="I20" s="288"/>
      <c r="J20" s="260" t="str">
        <f t="shared" si="4"/>
        <v/>
      </c>
      <c r="K20" s="308"/>
      <c r="L20" s="290"/>
      <c r="M20" s="124">
        <f t="shared" si="0"/>
        <v>0</v>
      </c>
      <c r="N20" s="124">
        <f t="shared" si="1"/>
        <v>0</v>
      </c>
      <c r="O20" s="124">
        <f t="shared" si="2"/>
        <v>0</v>
      </c>
      <c r="P20" s="196">
        <f t="shared" si="5"/>
        <v>0</v>
      </c>
      <c r="Q20" s="197">
        <f>IF(I20&gt;0,IF(A20="A",Semester!$B$17,0),0)</f>
        <v>0</v>
      </c>
      <c r="R20" s="198">
        <f>IF(I20&gt;0,IF(A20="B",Semester!$C$17,0),0)</f>
        <v>0</v>
      </c>
      <c r="S20" s="198">
        <f>IF(I20&gt;0,IF(A20="C",Semester!$D$17,0),0)</f>
        <v>0</v>
      </c>
      <c r="T20" s="31" t="str">
        <f t="shared" si="3"/>
        <v/>
      </c>
      <c r="U20" t="str">
        <f>Admin2!C228</f>
        <v/>
      </c>
    </row>
    <row r="21" spans="1:21" x14ac:dyDescent="0.35">
      <c r="A21" s="18" t="str">
        <f>IF(IF(B21&gt;=Admin1!$B$4,IF(B21&lt;=Admin1!$C$4,"A",IF(B21&gt;=Admin1!$B$5,IF(B21&lt;=Admin1!$C$5,"B",IF(B21&gt;=Admin1!$B$6,IF(B21&lt;=Admin1!$C$6,"C","--"))))))=FALSE,"--",IF(B21&gt;=Admin1!$B$4,IF(B21&lt;=Admin1!$C$4,"A",IF(B21&gt;=Admin1!$B$5,IF(B21&lt;=Admin1!$C$5,"B",IF(B21&gt;=Admin1!$B$6,IF(B21&lt;=Admin1!$C$6,"C","--")))))))</f>
        <v>A</v>
      </c>
      <c r="B21" s="119">
        <f>Admin2!A229</f>
        <v>44424</v>
      </c>
      <c r="C21" s="119" t="str">
        <f>Admin2!B229</f>
        <v>Mån</v>
      </c>
      <c r="D21" s="345"/>
      <c r="E21" s="288"/>
      <c r="F21" s="288"/>
      <c r="G21" s="288"/>
      <c r="H21" s="288"/>
      <c r="I21" s="288"/>
      <c r="J21" s="260" t="str">
        <f t="shared" si="4"/>
        <v/>
      </c>
      <c r="K21" s="308"/>
      <c r="L21" s="290"/>
      <c r="M21" s="124">
        <f t="shared" si="0"/>
        <v>0</v>
      </c>
      <c r="N21" s="124">
        <f t="shared" si="1"/>
        <v>0</v>
      </c>
      <c r="O21" s="124">
        <f t="shared" si="2"/>
        <v>0</v>
      </c>
      <c r="P21" s="196">
        <f t="shared" si="5"/>
        <v>0</v>
      </c>
      <c r="Q21" s="197">
        <f>IF(I21&gt;0,IF(A21="A",Semester!$B$17,0),0)</f>
        <v>0</v>
      </c>
      <c r="R21" s="198">
        <f>IF(I21&gt;0,IF(A21="B",Semester!$C$17,0),0)</f>
        <v>0</v>
      </c>
      <c r="S21" s="198">
        <f>IF(I21&gt;0,IF(A21="C",Semester!$D$17,0),0)</f>
        <v>0</v>
      </c>
      <c r="T21" s="31" t="str">
        <f t="shared" si="3"/>
        <v/>
      </c>
      <c r="U21" t="str">
        <f>Admin2!C229</f>
        <v/>
      </c>
    </row>
    <row r="22" spans="1:21" x14ac:dyDescent="0.35">
      <c r="A22" s="18" t="str">
        <f>IF(IF(B22&gt;=Admin1!$B$4,IF(B22&lt;=Admin1!$C$4,"A",IF(B22&gt;=Admin1!$B$5,IF(B22&lt;=Admin1!$C$5,"B",IF(B22&gt;=Admin1!$B$6,IF(B22&lt;=Admin1!$C$6,"C","--"))))))=FALSE,"--",IF(B22&gt;=Admin1!$B$4,IF(B22&lt;=Admin1!$C$4,"A",IF(B22&gt;=Admin1!$B$5,IF(B22&lt;=Admin1!$C$5,"B",IF(B22&gt;=Admin1!$B$6,IF(B22&lt;=Admin1!$C$6,"C","--")))))))</f>
        <v>A</v>
      </c>
      <c r="B22" s="119">
        <f>Admin2!A230</f>
        <v>44425</v>
      </c>
      <c r="C22" s="119" t="str">
        <f>Admin2!B230</f>
        <v>Tis</v>
      </c>
      <c r="D22" s="345"/>
      <c r="E22" s="288"/>
      <c r="F22" s="288"/>
      <c r="G22" s="288"/>
      <c r="H22" s="288"/>
      <c r="I22" s="288"/>
      <c r="J22" s="260" t="str">
        <f t="shared" si="4"/>
        <v/>
      </c>
      <c r="K22" s="308"/>
      <c r="L22" s="290"/>
      <c r="M22" s="124">
        <f t="shared" si="0"/>
        <v>0</v>
      </c>
      <c r="N22" s="124">
        <f t="shared" si="1"/>
        <v>0</v>
      </c>
      <c r="O22" s="124">
        <f t="shared" si="2"/>
        <v>0</v>
      </c>
      <c r="P22" s="196">
        <f t="shared" si="5"/>
        <v>0</v>
      </c>
      <c r="Q22" s="197">
        <f>IF(I22&gt;0,IF(A22="A",Semester!$B$17,0),0)</f>
        <v>0</v>
      </c>
      <c r="R22" s="198">
        <f>IF(I22&gt;0,IF(A22="B",Semester!$C$17,0),0)</f>
        <v>0</v>
      </c>
      <c r="S22" s="198">
        <f>IF(I22&gt;0,IF(A22="C",Semester!$D$17,0),0)</f>
        <v>0</v>
      </c>
      <c r="T22" s="31" t="str">
        <f t="shared" si="3"/>
        <v/>
      </c>
      <c r="U22" t="str">
        <f>Admin2!C230</f>
        <v/>
      </c>
    </row>
    <row r="23" spans="1:21" x14ac:dyDescent="0.35">
      <c r="A23" s="18" t="str">
        <f>IF(IF(B23&gt;=Admin1!$B$4,IF(B23&lt;=Admin1!$C$4,"A",IF(B23&gt;=Admin1!$B$5,IF(B23&lt;=Admin1!$C$5,"B",IF(B23&gt;=Admin1!$B$6,IF(B23&lt;=Admin1!$C$6,"C","--"))))))=FALSE,"--",IF(B23&gt;=Admin1!$B$4,IF(B23&lt;=Admin1!$C$4,"A",IF(B23&gt;=Admin1!$B$5,IF(B23&lt;=Admin1!$C$5,"B",IF(B23&gt;=Admin1!$B$6,IF(B23&lt;=Admin1!$C$6,"C","--")))))))</f>
        <v>A</v>
      </c>
      <c r="B23" s="119">
        <f>Admin2!A231</f>
        <v>44426</v>
      </c>
      <c r="C23" s="119" t="str">
        <f>Admin2!B231</f>
        <v>Ons</v>
      </c>
      <c r="D23" s="345"/>
      <c r="E23" s="288"/>
      <c r="F23" s="288"/>
      <c r="G23" s="288"/>
      <c r="H23" s="288"/>
      <c r="I23" s="288"/>
      <c r="J23" s="260" t="str">
        <f t="shared" si="4"/>
        <v/>
      </c>
      <c r="K23" s="308"/>
      <c r="L23" s="290"/>
      <c r="M23" s="124">
        <f t="shared" si="0"/>
        <v>0</v>
      </c>
      <c r="N23" s="124">
        <f t="shared" si="1"/>
        <v>0</v>
      </c>
      <c r="O23" s="124">
        <f t="shared" si="2"/>
        <v>0</v>
      </c>
      <c r="P23" s="196">
        <f t="shared" si="5"/>
        <v>0</v>
      </c>
      <c r="Q23" s="197">
        <f>IF(I23&gt;0,IF(A23="A",Semester!$B$17,0),0)</f>
        <v>0</v>
      </c>
      <c r="R23" s="198">
        <f>IF(I23&gt;0,IF(A23="B",Semester!$C$17,0),0)</f>
        <v>0</v>
      </c>
      <c r="S23" s="198">
        <f>IF(I23&gt;0,IF(A23="C",Semester!$D$17,0),0)</f>
        <v>0</v>
      </c>
      <c r="T23" s="31" t="str">
        <f t="shared" si="3"/>
        <v/>
      </c>
      <c r="U23" t="str">
        <f>Admin2!C231</f>
        <v/>
      </c>
    </row>
    <row r="24" spans="1:21" x14ac:dyDescent="0.35">
      <c r="A24" s="18" t="str">
        <f>IF(IF(B24&gt;=Admin1!$B$4,IF(B24&lt;=Admin1!$C$4,"A",IF(B24&gt;=Admin1!$B$5,IF(B24&lt;=Admin1!$C$5,"B",IF(B24&gt;=Admin1!$B$6,IF(B24&lt;=Admin1!$C$6,"C","--"))))))=FALSE,"--",IF(B24&gt;=Admin1!$B$4,IF(B24&lt;=Admin1!$C$4,"A",IF(B24&gt;=Admin1!$B$5,IF(B24&lt;=Admin1!$C$5,"B",IF(B24&gt;=Admin1!$B$6,IF(B24&lt;=Admin1!$C$6,"C","--")))))))</f>
        <v>A</v>
      </c>
      <c r="B24" s="119">
        <f>Admin2!A232</f>
        <v>44427</v>
      </c>
      <c r="C24" s="119" t="str">
        <f>Admin2!B232</f>
        <v>Tor</v>
      </c>
      <c r="D24" s="345"/>
      <c r="E24" s="288"/>
      <c r="F24" s="288"/>
      <c r="G24" s="288"/>
      <c r="H24" s="288"/>
      <c r="I24" s="288"/>
      <c r="J24" s="260" t="str">
        <f t="shared" si="4"/>
        <v/>
      </c>
      <c r="K24" s="308"/>
      <c r="L24" s="290"/>
      <c r="M24" s="124">
        <f t="shared" si="0"/>
        <v>0</v>
      </c>
      <c r="N24" s="124">
        <f t="shared" si="1"/>
        <v>0</v>
      </c>
      <c r="O24" s="124">
        <f t="shared" si="2"/>
        <v>0</v>
      </c>
      <c r="P24" s="196">
        <f t="shared" si="5"/>
        <v>0</v>
      </c>
      <c r="Q24" s="197">
        <f>IF(I24&gt;0,IF(A24="A",Semester!$B$17,0),0)</f>
        <v>0</v>
      </c>
      <c r="R24" s="198">
        <f>IF(I24&gt;0,IF(A24="B",Semester!$C$17,0),0)</f>
        <v>0</v>
      </c>
      <c r="S24" s="198">
        <f>IF(I24&gt;0,IF(A24="C",Semester!$D$17,0),0)</f>
        <v>0</v>
      </c>
      <c r="T24" s="31" t="str">
        <f t="shared" si="3"/>
        <v/>
      </c>
      <c r="U24" t="str">
        <f>Admin2!C232</f>
        <v/>
      </c>
    </row>
    <row r="25" spans="1:21" x14ac:dyDescent="0.35">
      <c r="A25" s="18" t="str">
        <f>IF(IF(B25&gt;=Admin1!$B$4,IF(B25&lt;=Admin1!$C$4,"A",IF(B25&gt;=Admin1!$B$5,IF(B25&lt;=Admin1!$C$5,"B",IF(B25&gt;=Admin1!$B$6,IF(B25&lt;=Admin1!$C$6,"C","--"))))))=FALSE,"--",IF(B25&gt;=Admin1!$B$4,IF(B25&lt;=Admin1!$C$4,"A",IF(B25&gt;=Admin1!$B$5,IF(B25&lt;=Admin1!$C$5,"B",IF(B25&gt;=Admin1!$B$6,IF(B25&lt;=Admin1!$C$6,"C","--")))))))</f>
        <v>A</v>
      </c>
      <c r="B25" s="119">
        <f>Admin2!A233</f>
        <v>44428</v>
      </c>
      <c r="C25" s="119" t="str">
        <f>Admin2!B233</f>
        <v>Fre</v>
      </c>
      <c r="D25" s="345"/>
      <c r="E25" s="288"/>
      <c r="F25" s="288"/>
      <c r="G25" s="288"/>
      <c r="H25" s="288"/>
      <c r="I25" s="288"/>
      <c r="J25" s="260" t="str">
        <f t="shared" si="4"/>
        <v/>
      </c>
      <c r="K25" s="308"/>
      <c r="L25" s="290"/>
      <c r="M25" s="124">
        <f t="shared" si="0"/>
        <v>0</v>
      </c>
      <c r="N25" s="124">
        <f t="shared" si="1"/>
        <v>0</v>
      </c>
      <c r="O25" s="124">
        <f t="shared" si="2"/>
        <v>0</v>
      </c>
      <c r="P25" s="196">
        <f t="shared" si="5"/>
        <v>0</v>
      </c>
      <c r="Q25" s="197">
        <f>IF(I25&gt;0,IF(A25="A",Semester!$B$17,0),0)</f>
        <v>0</v>
      </c>
      <c r="R25" s="198">
        <f>IF(I25&gt;0,IF(A25="B",Semester!$C$17,0),0)</f>
        <v>0</v>
      </c>
      <c r="S25" s="198">
        <f>IF(I25&gt;0,IF(A25="C",Semester!$D$17,0),0)</f>
        <v>0</v>
      </c>
      <c r="T25" s="31" t="str">
        <f t="shared" si="3"/>
        <v/>
      </c>
      <c r="U25" t="str">
        <f>Admin2!C233</f>
        <v/>
      </c>
    </row>
    <row r="26" spans="1:21" x14ac:dyDescent="0.35">
      <c r="A26" s="18" t="str">
        <f>IF(IF(B26&gt;=Admin1!$B$4,IF(B26&lt;=Admin1!$C$4,"A",IF(B26&gt;=Admin1!$B$5,IF(B26&lt;=Admin1!$C$5,"B",IF(B26&gt;=Admin1!$B$6,IF(B26&lt;=Admin1!$C$6,"C","--"))))))=FALSE,"--",IF(B26&gt;=Admin1!$B$4,IF(B26&lt;=Admin1!$C$4,"A",IF(B26&gt;=Admin1!$B$5,IF(B26&lt;=Admin1!$C$5,"B",IF(B26&gt;=Admin1!$B$6,IF(B26&lt;=Admin1!$C$6,"C","--")))))))</f>
        <v>A</v>
      </c>
      <c r="B26" s="119">
        <f>Admin2!A234</f>
        <v>44429</v>
      </c>
      <c r="C26" s="119" t="str">
        <f>Admin2!B234</f>
        <v>Lör</v>
      </c>
      <c r="D26" s="345"/>
      <c r="E26" s="288"/>
      <c r="F26" s="288"/>
      <c r="G26" s="288"/>
      <c r="H26" s="288"/>
      <c r="I26" s="288"/>
      <c r="J26" s="260" t="str">
        <f t="shared" si="4"/>
        <v/>
      </c>
      <c r="K26" s="308"/>
      <c r="L26" s="290"/>
      <c r="M26" s="124">
        <f t="shared" si="0"/>
        <v>0</v>
      </c>
      <c r="N26" s="124">
        <f t="shared" si="1"/>
        <v>0</v>
      </c>
      <c r="O26" s="124">
        <f t="shared" si="2"/>
        <v>0</v>
      </c>
      <c r="P26" s="196">
        <f t="shared" si="5"/>
        <v>0</v>
      </c>
      <c r="Q26" s="197">
        <f>IF(I26&gt;0,IF(A26="A",Semester!$B$17,0),0)</f>
        <v>0</v>
      </c>
      <c r="R26" s="198">
        <f>IF(I26&gt;0,IF(A26="B",Semester!$C$17,0),0)</f>
        <v>0</v>
      </c>
      <c r="S26" s="198">
        <f>IF(I26&gt;0,IF(A26="C",Semester!$D$17,0),0)</f>
        <v>0</v>
      </c>
      <c r="T26" s="31" t="str">
        <f t="shared" si="3"/>
        <v/>
      </c>
      <c r="U26" t="str">
        <f>Admin2!C234</f>
        <v/>
      </c>
    </row>
    <row r="27" spans="1:21" x14ac:dyDescent="0.35">
      <c r="A27" s="18" t="str">
        <f>IF(IF(B27&gt;=Admin1!$B$4,IF(B27&lt;=Admin1!$C$4,"A",IF(B27&gt;=Admin1!$B$5,IF(B27&lt;=Admin1!$C$5,"B",IF(B27&gt;=Admin1!$B$6,IF(B27&lt;=Admin1!$C$6,"C","--"))))))=FALSE,"--",IF(B27&gt;=Admin1!$B$4,IF(B27&lt;=Admin1!$C$4,"A",IF(B27&gt;=Admin1!$B$5,IF(B27&lt;=Admin1!$C$5,"B",IF(B27&gt;=Admin1!$B$6,IF(B27&lt;=Admin1!$C$6,"C","--")))))))</f>
        <v>A</v>
      </c>
      <c r="B27" s="119">
        <f>Admin2!A235</f>
        <v>44430</v>
      </c>
      <c r="C27" s="119" t="str">
        <f>Admin2!B235</f>
        <v>Sön</v>
      </c>
      <c r="D27" s="345"/>
      <c r="E27" s="288"/>
      <c r="F27" s="288"/>
      <c r="G27" s="288"/>
      <c r="H27" s="288"/>
      <c r="I27" s="288"/>
      <c r="J27" s="260" t="str">
        <f t="shared" si="4"/>
        <v/>
      </c>
      <c r="K27" s="308"/>
      <c r="L27" s="290"/>
      <c r="M27" s="124">
        <f t="shared" si="0"/>
        <v>0</v>
      </c>
      <c r="N27" s="124">
        <f t="shared" si="1"/>
        <v>0</v>
      </c>
      <c r="O27" s="124">
        <f t="shared" si="2"/>
        <v>0</v>
      </c>
      <c r="P27" s="196">
        <f t="shared" si="5"/>
        <v>0</v>
      </c>
      <c r="Q27" s="197">
        <f>IF(I27&gt;0,IF(A27="A",Semester!$B$17,0),0)</f>
        <v>0</v>
      </c>
      <c r="R27" s="198">
        <f>IF(I27&gt;0,IF(A27="B",Semester!$C$17,0),0)</f>
        <v>0</v>
      </c>
      <c r="S27" s="198">
        <f>IF(I27&gt;0,IF(A27="C",Semester!$D$17,0),0)</f>
        <v>0</v>
      </c>
      <c r="T27" s="31" t="str">
        <f t="shared" si="3"/>
        <v/>
      </c>
      <c r="U27" t="str">
        <f>Admin2!C235</f>
        <v/>
      </c>
    </row>
    <row r="28" spans="1:21" x14ac:dyDescent="0.35">
      <c r="A28" s="18" t="str">
        <f>IF(IF(B28&gt;=Admin1!$B$4,IF(B28&lt;=Admin1!$C$4,"A",IF(B28&gt;=Admin1!$B$5,IF(B28&lt;=Admin1!$C$5,"B",IF(B28&gt;=Admin1!$B$6,IF(B28&lt;=Admin1!$C$6,"C","--"))))))=FALSE,"--",IF(B28&gt;=Admin1!$B$4,IF(B28&lt;=Admin1!$C$4,"A",IF(B28&gt;=Admin1!$B$5,IF(B28&lt;=Admin1!$C$5,"B",IF(B28&gt;=Admin1!$B$6,IF(B28&lt;=Admin1!$C$6,"C","--")))))))</f>
        <v>A</v>
      </c>
      <c r="B28" s="119">
        <f>Admin2!A236</f>
        <v>44431</v>
      </c>
      <c r="C28" s="119" t="str">
        <f>Admin2!B236</f>
        <v>Mån</v>
      </c>
      <c r="D28" s="345"/>
      <c r="E28" s="288"/>
      <c r="F28" s="288"/>
      <c r="G28" s="288"/>
      <c r="H28" s="288"/>
      <c r="I28" s="288"/>
      <c r="J28" s="260" t="str">
        <f t="shared" si="4"/>
        <v/>
      </c>
      <c r="K28" s="308"/>
      <c r="L28" s="290"/>
      <c r="M28" s="124">
        <f t="shared" si="0"/>
        <v>0</v>
      </c>
      <c r="N28" s="124">
        <f t="shared" si="1"/>
        <v>0</v>
      </c>
      <c r="O28" s="124">
        <f t="shared" si="2"/>
        <v>0</v>
      </c>
      <c r="P28" s="196">
        <f t="shared" si="5"/>
        <v>0</v>
      </c>
      <c r="Q28" s="197">
        <f>IF(I28&gt;0,IF(A28="A",Semester!$B$17,0),0)</f>
        <v>0</v>
      </c>
      <c r="R28" s="198">
        <f>IF(I28&gt;0,IF(A28="B",Semester!$C$17,0),0)</f>
        <v>0</v>
      </c>
      <c r="S28" s="198">
        <f>IF(I28&gt;0,IF(A28="C",Semester!$D$17,0),0)</f>
        <v>0</v>
      </c>
      <c r="T28" s="31" t="str">
        <f t="shared" si="3"/>
        <v/>
      </c>
      <c r="U28" t="str">
        <f>Admin2!C236</f>
        <v/>
      </c>
    </row>
    <row r="29" spans="1:21" x14ac:dyDescent="0.35">
      <c r="A29" s="18" t="str">
        <f>IF(IF(B29&gt;=Admin1!$B$4,IF(B29&lt;=Admin1!$C$4,"A",IF(B29&gt;=Admin1!$B$5,IF(B29&lt;=Admin1!$C$5,"B",IF(B29&gt;=Admin1!$B$6,IF(B29&lt;=Admin1!$C$6,"C","--"))))))=FALSE,"--",IF(B29&gt;=Admin1!$B$4,IF(B29&lt;=Admin1!$C$4,"A",IF(B29&gt;=Admin1!$B$5,IF(B29&lt;=Admin1!$C$5,"B",IF(B29&gt;=Admin1!$B$6,IF(B29&lt;=Admin1!$C$6,"C","--")))))))</f>
        <v>A</v>
      </c>
      <c r="B29" s="119">
        <f>Admin2!A237</f>
        <v>44432</v>
      </c>
      <c r="C29" s="119" t="str">
        <f>Admin2!B237</f>
        <v>Tis</v>
      </c>
      <c r="D29" s="345"/>
      <c r="E29" s="288"/>
      <c r="F29" s="288"/>
      <c r="G29" s="288"/>
      <c r="H29" s="288"/>
      <c r="I29" s="288"/>
      <c r="J29" s="260" t="str">
        <f t="shared" si="4"/>
        <v/>
      </c>
      <c r="K29" s="308"/>
      <c r="L29" s="290"/>
      <c r="M29" s="124">
        <f t="shared" si="0"/>
        <v>0</v>
      </c>
      <c r="N29" s="124">
        <f t="shared" si="1"/>
        <v>0</v>
      </c>
      <c r="O29" s="124">
        <f t="shared" si="2"/>
        <v>0</v>
      </c>
      <c r="P29" s="196">
        <f t="shared" si="5"/>
        <v>0</v>
      </c>
      <c r="Q29" s="197">
        <f>IF(I29&gt;0,IF(A29="A",Semester!$B$17,0),0)</f>
        <v>0</v>
      </c>
      <c r="R29" s="198">
        <f>IF(I29&gt;0,IF(A29="B",Semester!$C$17,0),0)</f>
        <v>0</v>
      </c>
      <c r="S29" s="198">
        <f>IF(I29&gt;0,IF(A29="C",Semester!$D$17,0),0)</f>
        <v>0</v>
      </c>
      <c r="T29" s="31" t="str">
        <f t="shared" si="3"/>
        <v/>
      </c>
      <c r="U29" t="str">
        <f>Admin2!C237</f>
        <v/>
      </c>
    </row>
    <row r="30" spans="1:21" x14ac:dyDescent="0.35">
      <c r="A30" s="18" t="str">
        <f>IF(IF(B30&gt;=Admin1!$B$4,IF(B30&lt;=Admin1!$C$4,"A",IF(B30&gt;=Admin1!$B$5,IF(B30&lt;=Admin1!$C$5,"B",IF(B30&gt;=Admin1!$B$6,IF(B30&lt;=Admin1!$C$6,"C","--"))))))=FALSE,"--",IF(B30&gt;=Admin1!$B$4,IF(B30&lt;=Admin1!$C$4,"A",IF(B30&gt;=Admin1!$B$5,IF(B30&lt;=Admin1!$C$5,"B",IF(B30&gt;=Admin1!$B$6,IF(B30&lt;=Admin1!$C$6,"C","--")))))))</f>
        <v>A</v>
      </c>
      <c r="B30" s="119">
        <f>Admin2!A238</f>
        <v>44433</v>
      </c>
      <c r="C30" s="119" t="str">
        <f>Admin2!B238</f>
        <v>Ons</v>
      </c>
      <c r="D30" s="345"/>
      <c r="E30" s="288"/>
      <c r="F30" s="288"/>
      <c r="G30" s="288"/>
      <c r="H30" s="288"/>
      <c r="I30" s="288"/>
      <c r="J30" s="260" t="str">
        <f t="shared" si="4"/>
        <v/>
      </c>
      <c r="K30" s="308"/>
      <c r="L30" s="290"/>
      <c r="M30" s="124">
        <f t="shared" si="0"/>
        <v>0</v>
      </c>
      <c r="N30" s="124">
        <f t="shared" si="1"/>
        <v>0</v>
      </c>
      <c r="O30" s="124">
        <f t="shared" si="2"/>
        <v>0</v>
      </c>
      <c r="P30" s="196">
        <f t="shared" si="5"/>
        <v>0</v>
      </c>
      <c r="Q30" s="197">
        <f>IF(I30&gt;0,IF(A30="A",Semester!$B$17,0),0)</f>
        <v>0</v>
      </c>
      <c r="R30" s="198">
        <f>IF(I30&gt;0,IF(A30="B",Semester!$C$17,0),0)</f>
        <v>0</v>
      </c>
      <c r="S30" s="198">
        <f>IF(I30&gt;0,IF(A30="C",Semester!$D$17,0),0)</f>
        <v>0</v>
      </c>
      <c r="T30" s="31" t="str">
        <f t="shared" si="3"/>
        <v/>
      </c>
      <c r="U30" t="str">
        <f>Admin2!C238</f>
        <v/>
      </c>
    </row>
    <row r="31" spans="1:21" x14ac:dyDescent="0.35">
      <c r="A31" s="18" t="str">
        <f>IF(IF(B31&gt;=Admin1!$B$4,IF(B31&lt;=Admin1!$C$4,"A",IF(B31&gt;=Admin1!$B$5,IF(B31&lt;=Admin1!$C$5,"B",IF(B31&gt;=Admin1!$B$6,IF(B31&lt;=Admin1!$C$6,"C","--"))))))=FALSE,"--",IF(B31&gt;=Admin1!$B$4,IF(B31&lt;=Admin1!$C$4,"A",IF(B31&gt;=Admin1!$B$5,IF(B31&lt;=Admin1!$C$5,"B",IF(B31&gt;=Admin1!$B$6,IF(B31&lt;=Admin1!$C$6,"C","--")))))))</f>
        <v>A</v>
      </c>
      <c r="B31" s="119">
        <f>Admin2!A239</f>
        <v>44434</v>
      </c>
      <c r="C31" s="119" t="str">
        <f>Admin2!B239</f>
        <v>Tor</v>
      </c>
      <c r="D31" s="345"/>
      <c r="E31" s="288"/>
      <c r="F31" s="288"/>
      <c r="G31" s="288"/>
      <c r="H31" s="288"/>
      <c r="I31" s="288"/>
      <c r="J31" s="260" t="str">
        <f t="shared" si="4"/>
        <v/>
      </c>
      <c r="K31" s="308"/>
      <c r="L31" s="290"/>
      <c r="M31" s="124">
        <f t="shared" si="0"/>
        <v>0</v>
      </c>
      <c r="N31" s="124">
        <f t="shared" si="1"/>
        <v>0</v>
      </c>
      <c r="O31" s="124">
        <f t="shared" si="2"/>
        <v>0</v>
      </c>
      <c r="P31" s="196">
        <f t="shared" si="5"/>
        <v>0</v>
      </c>
      <c r="Q31" s="197">
        <f>IF(I31&gt;0,IF(A31="A",Semester!$B$17,0),0)</f>
        <v>0</v>
      </c>
      <c r="R31" s="198">
        <f>IF(I31&gt;0,IF(A31="B",Semester!$C$17,0),0)</f>
        <v>0</v>
      </c>
      <c r="S31" s="198">
        <f>IF(I31&gt;0,IF(A31="C",Semester!$D$17,0),0)</f>
        <v>0</v>
      </c>
      <c r="T31" s="31" t="str">
        <f t="shared" si="3"/>
        <v/>
      </c>
      <c r="U31" t="str">
        <f>Admin2!C239</f>
        <v/>
      </c>
    </row>
    <row r="32" spans="1:21" x14ac:dyDescent="0.35">
      <c r="A32" s="18" t="str">
        <f>IF(IF(B32&gt;=Admin1!$B$4,IF(B32&lt;=Admin1!$C$4,"A",IF(B32&gt;=Admin1!$B$5,IF(B32&lt;=Admin1!$C$5,"B",IF(B32&gt;=Admin1!$B$6,IF(B32&lt;=Admin1!$C$6,"C","--"))))))=FALSE,"--",IF(B32&gt;=Admin1!$B$4,IF(B32&lt;=Admin1!$C$4,"A",IF(B32&gt;=Admin1!$B$5,IF(B32&lt;=Admin1!$C$5,"B",IF(B32&gt;=Admin1!$B$6,IF(B32&lt;=Admin1!$C$6,"C","--")))))))</f>
        <v>A</v>
      </c>
      <c r="B32" s="119">
        <f>Admin2!A240</f>
        <v>44435</v>
      </c>
      <c r="C32" s="119" t="str">
        <f>Admin2!B240</f>
        <v>Fre</v>
      </c>
      <c r="D32" s="345"/>
      <c r="E32" s="288"/>
      <c r="F32" s="288"/>
      <c r="G32" s="288"/>
      <c r="H32" s="288"/>
      <c r="I32" s="288"/>
      <c r="J32" s="260" t="str">
        <f t="shared" si="4"/>
        <v/>
      </c>
      <c r="K32" s="308"/>
      <c r="L32" s="290"/>
      <c r="M32" s="124">
        <f t="shared" si="0"/>
        <v>0</v>
      </c>
      <c r="N32" s="124">
        <f t="shared" si="1"/>
        <v>0</v>
      </c>
      <c r="O32" s="124">
        <f t="shared" si="2"/>
        <v>0</v>
      </c>
      <c r="P32" s="196">
        <f t="shared" si="5"/>
        <v>0</v>
      </c>
      <c r="Q32" s="197">
        <f>IF(I32&gt;0,IF(A32="A",Semester!$B$17,0),0)</f>
        <v>0</v>
      </c>
      <c r="R32" s="198">
        <f>IF(I32&gt;0,IF(A32="B",Semester!$C$17,0),0)</f>
        <v>0</v>
      </c>
      <c r="S32" s="198">
        <f>IF(I32&gt;0,IF(A32="C",Semester!$D$17,0),0)</f>
        <v>0</v>
      </c>
      <c r="T32" s="31" t="str">
        <f t="shared" si="3"/>
        <v/>
      </c>
      <c r="U32" t="str">
        <f>Admin2!C240</f>
        <v/>
      </c>
    </row>
    <row r="33" spans="1:23" x14ac:dyDescent="0.35">
      <c r="A33" s="18" t="str">
        <f>IF(IF(B33&gt;=Admin1!$B$4,IF(B33&lt;=Admin1!$C$4,"A",IF(B33&gt;=Admin1!$B$5,IF(B33&lt;=Admin1!$C$5,"B",IF(B33&gt;=Admin1!$B$6,IF(B33&lt;=Admin1!$C$6,"C","--"))))))=FALSE,"--",IF(B33&gt;=Admin1!$B$4,IF(B33&lt;=Admin1!$C$4,"A",IF(B33&gt;=Admin1!$B$5,IF(B33&lt;=Admin1!$C$5,"B",IF(B33&gt;=Admin1!$B$6,IF(B33&lt;=Admin1!$C$6,"C","--")))))))</f>
        <v>A</v>
      </c>
      <c r="B33" s="119">
        <f>Admin2!A241</f>
        <v>44436</v>
      </c>
      <c r="C33" s="119" t="str">
        <f>Admin2!B241</f>
        <v>Lör</v>
      </c>
      <c r="D33" s="345"/>
      <c r="E33" s="288"/>
      <c r="F33" s="288"/>
      <c r="G33" s="288"/>
      <c r="H33" s="288"/>
      <c r="I33" s="288"/>
      <c r="J33" s="260" t="str">
        <f t="shared" si="4"/>
        <v/>
      </c>
      <c r="K33" s="308"/>
      <c r="L33" s="290"/>
      <c r="M33" s="124">
        <f t="shared" si="0"/>
        <v>0</v>
      </c>
      <c r="N33" s="124">
        <f t="shared" si="1"/>
        <v>0</v>
      </c>
      <c r="O33" s="124">
        <f t="shared" si="2"/>
        <v>0</v>
      </c>
      <c r="P33" s="196">
        <f t="shared" si="5"/>
        <v>0</v>
      </c>
      <c r="Q33" s="197">
        <f>IF(I33&gt;0,IF(A33="A",Semester!$B$17,0),0)</f>
        <v>0</v>
      </c>
      <c r="R33" s="198">
        <f>IF(I33&gt;0,IF(A33="B",Semester!$C$17,0),0)</f>
        <v>0</v>
      </c>
      <c r="S33" s="198">
        <f>IF(I33&gt;0,IF(A33="C",Semester!$D$17,0),0)</f>
        <v>0</v>
      </c>
      <c r="T33" s="31" t="str">
        <f t="shared" si="3"/>
        <v/>
      </c>
      <c r="U33" t="str">
        <f>Admin2!C241</f>
        <v/>
      </c>
    </row>
    <row r="34" spans="1:23" x14ac:dyDescent="0.35">
      <c r="A34" s="18" t="str">
        <f>IF(IF(B34&gt;=Admin1!$B$4,IF(B34&lt;=Admin1!$C$4,"A",IF(B34&gt;=Admin1!$B$5,IF(B34&lt;=Admin1!$C$5,"B",IF(B34&gt;=Admin1!$B$6,IF(B34&lt;=Admin1!$C$6,"C","--"))))))=FALSE,"--",IF(B34&gt;=Admin1!$B$4,IF(B34&lt;=Admin1!$C$4,"A",IF(B34&gt;=Admin1!$B$5,IF(B34&lt;=Admin1!$C$5,"B",IF(B34&gt;=Admin1!$B$6,IF(B34&lt;=Admin1!$C$6,"C","--")))))))</f>
        <v>A</v>
      </c>
      <c r="B34" s="119">
        <f>Admin2!A242</f>
        <v>44437</v>
      </c>
      <c r="C34" s="119" t="str">
        <f>Admin2!B242</f>
        <v>Sön</v>
      </c>
      <c r="D34" s="345"/>
      <c r="E34" s="288"/>
      <c r="F34" s="288"/>
      <c r="G34" s="288"/>
      <c r="H34" s="288"/>
      <c r="I34" s="288"/>
      <c r="J34" s="260" t="str">
        <f t="shared" si="4"/>
        <v/>
      </c>
      <c r="K34" s="308"/>
      <c r="L34" s="290"/>
      <c r="M34" s="124">
        <f t="shared" si="0"/>
        <v>0</v>
      </c>
      <c r="N34" s="124">
        <f t="shared" si="1"/>
        <v>0</v>
      </c>
      <c r="O34" s="124">
        <f t="shared" si="2"/>
        <v>0</v>
      </c>
      <c r="P34" s="196">
        <f t="shared" si="5"/>
        <v>0</v>
      </c>
      <c r="Q34" s="197">
        <f>IF(I34&gt;0,IF(A34="A",Semester!$B$17,0),0)</f>
        <v>0</v>
      </c>
      <c r="R34" s="198">
        <f>IF(I34&gt;0,IF(A34="B",Semester!$C$17,0),0)</f>
        <v>0</v>
      </c>
      <c r="S34" s="198">
        <f>IF(I34&gt;0,IF(A34="C",Semester!$D$17,0),0)</f>
        <v>0</v>
      </c>
      <c r="T34" s="31" t="str">
        <f t="shared" si="3"/>
        <v/>
      </c>
      <c r="U34" t="str">
        <f>Admin2!C242</f>
        <v/>
      </c>
    </row>
    <row r="35" spans="1:23" x14ac:dyDescent="0.35">
      <c r="A35" s="18" t="str">
        <f>IF(IF(B35&gt;=Admin1!$B$4,IF(B35&lt;=Admin1!$C$4,"A",IF(B35&gt;=Admin1!$B$5,IF(B35&lt;=Admin1!$C$5,"B",IF(B35&gt;=Admin1!$B$6,IF(B35&lt;=Admin1!$C$6,"C","--"))))))=FALSE,"--",IF(B35&gt;=Admin1!$B$4,IF(B35&lt;=Admin1!$C$4,"A",IF(B35&gt;=Admin1!$B$5,IF(B35&lt;=Admin1!$C$5,"B",IF(B35&gt;=Admin1!$B$6,IF(B35&lt;=Admin1!$C$6,"C","--")))))))</f>
        <v>A</v>
      </c>
      <c r="B35" s="119">
        <f>Admin2!A243</f>
        <v>44438</v>
      </c>
      <c r="C35" s="119" t="str">
        <f>Admin2!B243</f>
        <v>Mån</v>
      </c>
      <c r="D35" s="345"/>
      <c r="E35" s="288"/>
      <c r="F35" s="288"/>
      <c r="G35" s="288"/>
      <c r="H35" s="288"/>
      <c r="I35" s="288"/>
      <c r="J35" s="260" t="str">
        <f t="shared" si="4"/>
        <v/>
      </c>
      <c r="K35" s="308"/>
      <c r="L35" s="290"/>
      <c r="M35" s="124">
        <f t="shared" si="0"/>
        <v>0</v>
      </c>
      <c r="N35" s="124">
        <f t="shared" si="1"/>
        <v>0</v>
      </c>
      <c r="O35" s="124">
        <f t="shared" si="2"/>
        <v>0</v>
      </c>
      <c r="P35" s="196">
        <f t="shared" si="5"/>
        <v>0</v>
      </c>
      <c r="Q35" s="197">
        <f>IF(I35&gt;0,IF(A35="A",Semester!$B$17,0),0)</f>
        <v>0</v>
      </c>
      <c r="R35" s="198">
        <f>IF(I35&gt;0,IF(A35="B",Semester!$C$17,0),0)</f>
        <v>0</v>
      </c>
      <c r="S35" s="198">
        <f>IF(I35&gt;0,IF(A35="C",Semester!$D$17,0),0)</f>
        <v>0</v>
      </c>
      <c r="T35" s="31" t="str">
        <f t="shared" si="3"/>
        <v/>
      </c>
      <c r="U35" t="str">
        <f>Admin2!C243</f>
        <v/>
      </c>
    </row>
    <row r="36" spans="1:23" ht="15" thickBot="1" x14ac:dyDescent="0.4">
      <c r="A36" s="120" t="str">
        <f>IF(IF(B36&gt;=Admin1!$B$4,IF(B36&lt;=Admin1!$C$4,"A",IF(B36&gt;=Admin1!$B$5,IF(B36&lt;=Admin1!$C$5,"B",IF(B36&gt;=Admin1!$B$6,IF(B36&lt;=Admin1!$C$6,"C","--"))))))=FALSE,"--",IF(B36&gt;=Admin1!$B$4,IF(B36&lt;=Admin1!$C$4,"A",IF(B36&gt;=Admin1!$B$5,IF(B36&lt;=Admin1!$C$5,"B",IF(B36&gt;=Admin1!$B$6,IF(B36&lt;=Admin1!$C$6,"C","--")))))))</f>
        <v>A</v>
      </c>
      <c r="B36" s="119">
        <f>Admin2!A244</f>
        <v>44439</v>
      </c>
      <c r="C36" s="119" t="str">
        <f>Admin2!B244</f>
        <v>Tis</v>
      </c>
      <c r="D36" s="345"/>
      <c r="E36" s="289"/>
      <c r="F36" s="289"/>
      <c r="G36" s="289"/>
      <c r="H36" s="289"/>
      <c r="I36" s="289"/>
      <c r="J36" s="261" t="str">
        <f t="shared" si="4"/>
        <v/>
      </c>
      <c r="K36" s="309"/>
      <c r="L36" s="291"/>
      <c r="M36" s="124">
        <f t="shared" si="0"/>
        <v>0</v>
      </c>
      <c r="N36" s="124">
        <f t="shared" si="1"/>
        <v>0</v>
      </c>
      <c r="O36" s="124">
        <f t="shared" si="2"/>
        <v>0</v>
      </c>
      <c r="P36" s="199">
        <f t="shared" si="5"/>
        <v>0</v>
      </c>
      <c r="Q36" s="200">
        <f>IF(I36&gt;0,IF(A36="A",Semester!$B$17,0),0)</f>
        <v>0</v>
      </c>
      <c r="R36" s="201">
        <f>IF(I36&gt;0,IF(A36="B",Semester!$C$17,0),0)</f>
        <v>0</v>
      </c>
      <c r="S36" s="201">
        <f>IF(I36&gt;0,IF(A36="C",Semester!$D$17,0),0)</f>
        <v>0</v>
      </c>
      <c r="T36" s="31" t="str">
        <f t="shared" si="3"/>
        <v/>
      </c>
      <c r="U36" t="str">
        <f>Admin2!C244</f>
        <v/>
      </c>
    </row>
    <row r="37" spans="1:23" ht="15" thickBot="1" x14ac:dyDescent="0.4">
      <c r="A37" s="444" t="s">
        <v>258</v>
      </c>
      <c r="B37" s="445"/>
      <c r="C37" s="446"/>
      <c r="D37" s="210">
        <f>COUNT(D6:D36)</f>
        <v>0</v>
      </c>
      <c r="E37" s="130">
        <f t="shared" ref="E37" si="6">COUNT(E6:E36)</f>
        <v>0</v>
      </c>
      <c r="F37" s="130">
        <f>SUM(M6:M36)</f>
        <v>0</v>
      </c>
      <c r="G37" s="130">
        <f>SUM(N6:N36)</f>
        <v>0</v>
      </c>
      <c r="H37" s="130">
        <f>SUM(O6:O36)</f>
        <v>0</v>
      </c>
      <c r="I37" s="130">
        <f>COUNT(I6:I36)</f>
        <v>0</v>
      </c>
      <c r="J37" s="202">
        <f>(D37-E37-F37-G37-H37-IF(E38+F38+G38+H38=0,D37,I37))*-1</f>
        <v>0</v>
      </c>
      <c r="K37" s="212" t="s">
        <v>149</v>
      </c>
      <c r="L37" s="211">
        <f>SUM(L6:L36)</f>
        <v>0</v>
      </c>
      <c r="P37" s="203">
        <f>SUM(P6:P36)</f>
        <v>0</v>
      </c>
      <c r="Q37" s="204">
        <f>SUM(Q6:Q36)</f>
        <v>0</v>
      </c>
      <c r="R37" s="205">
        <f t="shared" ref="R37:S37" si="7">SUM(R6:R36)</f>
        <v>0</v>
      </c>
      <c r="S37" s="206">
        <f t="shared" si="7"/>
        <v>0</v>
      </c>
      <c r="T37" s="256"/>
      <c r="U37" s="257"/>
    </row>
    <row r="38" spans="1:23" ht="15" thickBot="1" x14ac:dyDescent="0.4">
      <c r="A38" s="444" t="s">
        <v>259</v>
      </c>
      <c r="B38" s="445"/>
      <c r="C38" s="446"/>
      <c r="D38" s="258">
        <f t="shared" ref="D38:J38" si="8">SUM(D6:D36)</f>
        <v>0</v>
      </c>
      <c r="E38" s="259">
        <f t="shared" si="8"/>
        <v>0</v>
      </c>
      <c r="F38" s="259">
        <f t="shared" si="8"/>
        <v>0</v>
      </c>
      <c r="G38" s="259">
        <f t="shared" si="8"/>
        <v>0</v>
      </c>
      <c r="H38" s="259">
        <f t="shared" si="8"/>
        <v>0</v>
      </c>
      <c r="I38" s="259">
        <f t="shared" si="8"/>
        <v>0</v>
      </c>
      <c r="J38" s="259">
        <f t="shared" si="8"/>
        <v>0</v>
      </c>
      <c r="K38" s="438"/>
      <c r="L38" s="439"/>
      <c r="M38" s="439"/>
      <c r="N38" s="439"/>
      <c r="O38" s="439"/>
      <c r="P38" s="440"/>
    </row>
    <row r="39" spans="1:23" ht="15" customHeight="1" thickBot="1" x14ac:dyDescent="0.4">
      <c r="A39" s="296"/>
      <c r="B39" s="255"/>
      <c r="C39" s="255"/>
      <c r="D39" s="266"/>
      <c r="E39" s="266"/>
      <c r="F39" s="266"/>
      <c r="G39" s="266"/>
      <c r="H39" s="266"/>
      <c r="I39" s="266"/>
      <c r="J39" s="265"/>
      <c r="K39" s="438"/>
      <c r="L39" s="439"/>
      <c r="M39" s="439"/>
      <c r="N39" s="439"/>
      <c r="O39" s="439"/>
      <c r="P39" s="440"/>
      <c r="V39" s="316" t="s">
        <v>260</v>
      </c>
      <c r="W39" s="257"/>
    </row>
    <row r="40" spans="1:23" ht="15" thickBot="1" x14ac:dyDescent="0.4">
      <c r="A40" s="447" t="s">
        <v>261</v>
      </c>
      <c r="B40" s="448"/>
      <c r="C40" s="448"/>
      <c r="D40" s="449"/>
      <c r="E40" s="262" t="s">
        <v>262</v>
      </c>
      <c r="F40" s="262" t="s">
        <v>233</v>
      </c>
      <c r="G40" s="263" t="s">
        <v>56</v>
      </c>
      <c r="H40" s="281" t="s">
        <v>263</v>
      </c>
      <c r="I40" s="282" t="s">
        <v>264</v>
      </c>
      <c r="J40" s="264"/>
      <c r="K40" s="438"/>
      <c r="L40" s="439"/>
      <c r="M40" s="439"/>
      <c r="N40" s="439"/>
      <c r="O40" s="439"/>
      <c r="P40" s="440"/>
      <c r="V40" s="107" t="s">
        <v>262</v>
      </c>
      <c r="W40" s="107" t="s">
        <v>265</v>
      </c>
    </row>
    <row r="41" spans="1:23" x14ac:dyDescent="0.35">
      <c r="A41" s="69"/>
      <c r="B41"/>
      <c r="D41" s="269" t="s">
        <v>266</v>
      </c>
      <c r="E41" s="267">
        <f>Admin1!C17</f>
        <v>21.235000000000003</v>
      </c>
      <c r="F41" s="269">
        <f>D37</f>
        <v>0</v>
      </c>
      <c r="G41" s="276">
        <f>SUM(E37:I37)</f>
        <v>0</v>
      </c>
      <c r="H41" s="283">
        <f>Jul!I41</f>
        <v>0</v>
      </c>
      <c r="I41" s="284">
        <f>G41-F41+H41</f>
        <v>0</v>
      </c>
      <c r="J41" s="292" t="s">
        <v>267</v>
      </c>
      <c r="K41" s="438"/>
      <c r="L41" s="439"/>
      <c r="M41" s="439"/>
      <c r="N41" s="439"/>
      <c r="O41" s="439"/>
      <c r="P41" s="440"/>
      <c r="V41" s="107" t="s">
        <v>233</v>
      </c>
      <c r="W41" s="107" t="s">
        <v>268</v>
      </c>
    </row>
    <row r="42" spans="1:23" ht="15" thickBot="1" x14ac:dyDescent="0.4">
      <c r="A42" s="69"/>
      <c r="B42"/>
      <c r="C42" s="126"/>
      <c r="D42" s="271" t="s">
        <v>269</v>
      </c>
      <c r="E42" s="268">
        <f>Admin1!D17</f>
        <v>169.88000000000002</v>
      </c>
      <c r="F42" s="268">
        <f>D38</f>
        <v>0</v>
      </c>
      <c r="G42" s="277">
        <f>SUM(E38:I38)</f>
        <v>0</v>
      </c>
      <c r="H42" s="285">
        <f>Jul!I42</f>
        <v>0</v>
      </c>
      <c r="I42" s="286">
        <f>G42-F42+H42</f>
        <v>0</v>
      </c>
      <c r="J42" s="292" t="s">
        <v>267</v>
      </c>
      <c r="K42" s="450" t="s">
        <v>270</v>
      </c>
      <c r="L42" s="451"/>
      <c r="M42" s="451"/>
      <c r="N42" s="451"/>
      <c r="O42" s="451"/>
      <c r="P42" s="452"/>
      <c r="Q42" s="8"/>
      <c r="R42" s="8"/>
      <c r="S42" s="8"/>
      <c r="V42" s="107" t="s">
        <v>56</v>
      </c>
      <c r="W42" s="107" t="s">
        <v>271</v>
      </c>
    </row>
    <row r="43" spans="1:23" ht="15" customHeight="1" thickBot="1" x14ac:dyDescent="0.4">
      <c r="A43" s="297"/>
      <c r="B43" s="270"/>
      <c r="C43" s="270"/>
      <c r="D43" s="272"/>
      <c r="E43" s="273"/>
      <c r="F43" s="274"/>
      <c r="G43" s="274"/>
      <c r="H43" s="274"/>
      <c r="I43" s="274"/>
      <c r="J43" s="293"/>
      <c r="K43" s="438"/>
      <c r="L43" s="439"/>
      <c r="M43" s="439"/>
      <c r="N43" s="439"/>
      <c r="O43" s="439"/>
      <c r="P43" s="440"/>
      <c r="V43" s="107" t="s">
        <v>263</v>
      </c>
      <c r="W43" s="107" t="s">
        <v>272</v>
      </c>
    </row>
    <row r="44" spans="1:23" ht="15" thickBot="1" x14ac:dyDescent="0.4">
      <c r="A44" s="453" t="s">
        <v>273</v>
      </c>
      <c r="B44" s="454"/>
      <c r="C44" s="454"/>
      <c r="D44" s="455"/>
      <c r="E44" s="262" t="s">
        <v>274</v>
      </c>
      <c r="F44" s="262" t="s">
        <v>275</v>
      </c>
      <c r="G44" s="456" t="s">
        <v>276</v>
      </c>
      <c r="H44" s="457"/>
      <c r="I44" s="262" t="s">
        <v>277</v>
      </c>
      <c r="J44" s="294"/>
      <c r="K44" s="438"/>
      <c r="L44" s="439"/>
      <c r="M44" s="439"/>
      <c r="N44" s="439"/>
      <c r="O44" s="439"/>
      <c r="P44" s="440"/>
      <c r="V44" s="107"/>
      <c r="W44" s="107" t="s">
        <v>278</v>
      </c>
    </row>
    <row r="45" spans="1:23" ht="15" thickBot="1" x14ac:dyDescent="0.4">
      <c r="A45" s="69"/>
      <c r="B45"/>
      <c r="C45" s="280"/>
      <c r="D45" s="279" t="s">
        <v>56</v>
      </c>
      <c r="E45" s="275">
        <f>Semester!J16</f>
        <v>0</v>
      </c>
      <c r="F45" s="278">
        <f>Semester!C10</f>
        <v>0</v>
      </c>
      <c r="G45" s="458">
        <f>SUM(Semester!E21:E28)</f>
        <v>0</v>
      </c>
      <c r="H45" s="459"/>
      <c r="I45" s="278">
        <f>E45+F45-G45</f>
        <v>0</v>
      </c>
      <c r="J45" s="295"/>
      <c r="K45" s="441"/>
      <c r="L45" s="442"/>
      <c r="M45" s="442"/>
      <c r="N45" s="442"/>
      <c r="O45" s="442"/>
      <c r="P45" s="443"/>
      <c r="V45" s="107" t="s">
        <v>264</v>
      </c>
      <c r="W45" s="107" t="s">
        <v>279</v>
      </c>
    </row>
    <row r="46" spans="1:23" ht="15" thickBot="1" x14ac:dyDescent="0.4">
      <c r="A46" s="428" t="s">
        <v>280</v>
      </c>
      <c r="B46" s="429"/>
      <c r="C46" s="429"/>
      <c r="D46" s="429"/>
      <c r="E46" s="429"/>
      <c r="F46" s="429"/>
      <c r="G46" s="429"/>
      <c r="H46" s="429"/>
      <c r="I46" s="429"/>
      <c r="J46" s="430"/>
      <c r="K46" s="410" t="s">
        <v>281</v>
      </c>
      <c r="L46" s="411"/>
      <c r="M46" s="411"/>
      <c r="N46" s="411"/>
      <c r="O46" s="411"/>
      <c r="P46" s="412"/>
      <c r="V46" s="73" t="s">
        <v>282</v>
      </c>
    </row>
    <row r="47" spans="1:23" x14ac:dyDescent="0.35">
      <c r="A47" s="423" t="s">
        <v>283</v>
      </c>
      <c r="B47" s="466"/>
      <c r="C47" s="467"/>
      <c r="D47" s="467"/>
      <c r="E47" s="467"/>
      <c r="F47" s="467"/>
      <c r="G47" s="467"/>
      <c r="H47" s="467"/>
      <c r="I47" s="468"/>
      <c r="J47" s="300"/>
      <c r="K47" s="460"/>
      <c r="L47" s="461"/>
      <c r="M47" s="461"/>
      <c r="N47" s="461"/>
      <c r="O47" s="461"/>
      <c r="P47" s="462"/>
      <c r="V47" s="107" t="s">
        <v>284</v>
      </c>
      <c r="W47" s="107"/>
    </row>
    <row r="48" spans="1:23" x14ac:dyDescent="0.35">
      <c r="A48" s="424"/>
      <c r="B48" s="469"/>
      <c r="C48" s="470"/>
      <c r="D48" s="470"/>
      <c r="E48" s="470"/>
      <c r="F48" s="470"/>
      <c r="G48" s="470"/>
      <c r="H48" s="470"/>
      <c r="I48" s="471"/>
      <c r="J48" s="301"/>
      <c r="K48" s="463"/>
      <c r="L48" s="464"/>
      <c r="M48" s="464"/>
      <c r="N48" s="464"/>
      <c r="O48" s="464"/>
      <c r="P48" s="465"/>
      <c r="V48" s="107" t="s">
        <v>285</v>
      </c>
      <c r="W48" s="107"/>
    </row>
    <row r="49" spans="1:23" x14ac:dyDescent="0.35">
      <c r="A49" s="424"/>
      <c r="B49" s="469"/>
      <c r="C49" s="470"/>
      <c r="D49" s="470"/>
      <c r="E49" s="470"/>
      <c r="F49" s="470"/>
      <c r="G49" s="470"/>
      <c r="H49" s="470"/>
      <c r="I49" s="471"/>
      <c r="J49" s="301"/>
      <c r="K49" s="463"/>
      <c r="L49" s="464"/>
      <c r="M49" s="464"/>
      <c r="N49" s="464"/>
      <c r="O49" s="464"/>
      <c r="P49" s="465"/>
      <c r="V49" s="107" t="s">
        <v>286</v>
      </c>
      <c r="W49" s="107" t="s">
        <v>287</v>
      </c>
    </row>
    <row r="50" spans="1:23" x14ac:dyDescent="0.35">
      <c r="A50" s="419" t="s">
        <v>5</v>
      </c>
      <c r="B50" s="419"/>
      <c r="C50" s="419"/>
      <c r="D50" s="419"/>
      <c r="E50" s="419"/>
      <c r="F50" s="419"/>
      <c r="G50" s="419"/>
      <c r="H50" s="419"/>
      <c r="I50" s="419"/>
      <c r="J50" s="419"/>
      <c r="K50" s="419"/>
      <c r="L50" s="419"/>
      <c r="M50" s="419"/>
      <c r="N50" s="419"/>
      <c r="O50" s="419"/>
      <c r="P50" s="419"/>
    </row>
  </sheetData>
  <sheetProtection algorithmName="SHA-512" hashValue="OyinAJ+nVyam9rYfkl7B0VafuDogi7UmpiGvL3MYT3zjb9uGrCYU0d+xmNGGAlMk2/vKlZA4Fzs3USN+TnOLrQ==" saltValue="wfWnHAibZ4jwmKBpiyXh/w==" spinCount="100000" sheet="1" selectLockedCells="1"/>
  <mergeCells count="24">
    <mergeCell ref="K43:P45"/>
    <mergeCell ref="A37:C37"/>
    <mergeCell ref="A38:C38"/>
    <mergeCell ref="K38:P41"/>
    <mergeCell ref="A40:D40"/>
    <mergeCell ref="K42:P42"/>
    <mergeCell ref="A44:D44"/>
    <mergeCell ref="G44:H44"/>
    <mergeCell ref="G45:H45"/>
    <mergeCell ref="V1:Y1"/>
    <mergeCell ref="J2:K2"/>
    <mergeCell ref="B4:L4"/>
    <mergeCell ref="Q4:S4"/>
    <mergeCell ref="W5:AE5"/>
    <mergeCell ref="K46:P46"/>
    <mergeCell ref="K48:P48"/>
    <mergeCell ref="B49:I49"/>
    <mergeCell ref="K49:P49"/>
    <mergeCell ref="A50:P50"/>
    <mergeCell ref="K47:P47"/>
    <mergeCell ref="A47:A49"/>
    <mergeCell ref="B47:I47"/>
    <mergeCell ref="B48:I48"/>
    <mergeCell ref="A46:J46"/>
  </mergeCells>
  <hyperlinks>
    <hyperlink ref="V1:Y1" location="Uppstart!D14" display="Till uppstartsfliken" xr:uid="{C484553A-16D1-43AA-8619-22334BDA20D8}"/>
    <hyperlink ref="L5" location="Hjälptexter!A4" display="Räkn" xr:uid="{3D531F16-166C-49D2-B8FC-FF396AADE352}"/>
    <hyperlink ref="L1" r:id="rId1" xr:uid="{0BB3D31F-B450-49A2-95AD-CB6F3B7A3782}"/>
  </hyperlinks>
  <pageMargins left="0.51181102362204722" right="0.31496062992125984" top="0.43307086614173229" bottom="0.43307086614173229" header="0.31496062992125984" footer="0.31496062992125984"/>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E50"/>
  <sheetViews>
    <sheetView showGridLines="0" zoomScaleNormal="100" workbookViewId="0">
      <pane xSplit="3" ySplit="5" topLeftCell="D6" activePane="bottomRight" state="frozen"/>
      <selection activeCell="L5" sqref="L5"/>
      <selection pane="topRight" activeCell="L5" sqref="L5"/>
      <selection pane="bottomLeft" activeCell="L5" sqref="L5"/>
      <selection pane="bottomRight" activeCell="D6" sqref="D6"/>
    </sheetView>
  </sheetViews>
  <sheetFormatPr defaultRowHeight="14.5" x14ac:dyDescent="0.35"/>
  <cols>
    <col min="1" max="1" width="3.7265625" style="31" customWidth="1"/>
    <col min="2" max="2" width="4.81640625" style="31" customWidth="1"/>
    <col min="3" max="3" width="6.1796875" customWidth="1"/>
    <col min="4" max="5" width="5.7265625" style="31" customWidth="1"/>
    <col min="6" max="8" width="5.1796875" style="31" customWidth="1"/>
    <col min="9" max="9" width="5.7265625" style="31" customWidth="1"/>
    <col min="10" max="10" width="5.26953125" style="31" customWidth="1"/>
    <col min="11" max="11" width="29.26953125" customWidth="1"/>
    <col min="12" max="12" width="6.7265625" customWidth="1"/>
    <col min="13" max="13" width="3.54296875" style="124" hidden="1" customWidth="1"/>
    <col min="14" max="15" width="3.54296875" hidden="1" customWidth="1"/>
    <col min="16" max="16" width="4.7265625" customWidth="1"/>
    <col min="17" max="19" width="4.453125" hidden="1" customWidth="1"/>
    <col min="20" max="20" width="10.7265625" hidden="1" customWidth="1"/>
    <col min="21" max="21" width="12.1796875" customWidth="1"/>
    <col min="22" max="22" width="6.1796875" customWidth="1"/>
  </cols>
  <sheetData>
    <row r="1" spans="1:31" ht="31.5" customHeight="1" x14ac:dyDescent="0.5">
      <c r="A1" s="207"/>
      <c r="B1" s="123"/>
      <c r="C1" s="64"/>
      <c r="D1" s="123"/>
      <c r="E1" s="123"/>
      <c r="F1" s="123"/>
      <c r="G1" s="123"/>
      <c r="H1" s="123"/>
      <c r="I1" s="191" t="str">
        <f>"Schema för september" &amp; RIGHT(Uppstart!K1,5)</f>
        <v>Schema för september 2021</v>
      </c>
      <c r="J1" s="123"/>
      <c r="K1" s="64"/>
      <c r="L1" s="328" t="s">
        <v>40</v>
      </c>
      <c r="P1" s="192"/>
      <c r="V1" s="431" t="s">
        <v>223</v>
      </c>
      <c r="W1" s="431"/>
      <c r="X1" s="431"/>
      <c r="Y1" s="431"/>
    </row>
    <row r="2" spans="1:31" ht="15.75" customHeight="1" x14ac:dyDescent="0.35">
      <c r="A2" s="208"/>
      <c r="I2" s="40" t="s">
        <v>36</v>
      </c>
      <c r="J2" s="432" t="str">
        <f>IF(Uppstart!C5="Skriv ditt namn här","Skriv ditt namn på fliken Uppstart",Uppstart!C5)</f>
        <v>Skriv ditt namn på fliken Uppstart</v>
      </c>
      <c r="K2" s="432"/>
      <c r="P2" s="126"/>
      <c r="V2" t="s">
        <v>225</v>
      </c>
    </row>
    <row r="3" spans="1:31" x14ac:dyDescent="0.35">
      <c r="A3" s="161"/>
      <c r="J3" s="125" t="str">
        <f>IF(Uppstart!C6="Skriv arbetsgivarens namn här","Skriv arbetsgivarens namn på fliken Uppstart",Uppstart!C6)</f>
        <v>Skriv arbetsgivarens namn på fliken Uppstart</v>
      </c>
      <c r="P3" s="126"/>
      <c r="V3" t="s">
        <v>227</v>
      </c>
      <c r="W3" t="s">
        <v>228</v>
      </c>
    </row>
    <row r="4" spans="1:31" x14ac:dyDescent="0.35">
      <c r="A4" s="209"/>
      <c r="B4" s="433" t="s">
        <v>229</v>
      </c>
      <c r="C4" s="433"/>
      <c r="D4" s="433"/>
      <c r="E4" s="433"/>
      <c r="F4" s="433"/>
      <c r="G4" s="433"/>
      <c r="H4" s="433"/>
      <c r="I4" s="433"/>
      <c r="J4" s="433"/>
      <c r="K4" s="433"/>
      <c r="L4" s="433"/>
      <c r="P4" s="287"/>
      <c r="Q4" s="434" t="s">
        <v>230</v>
      </c>
      <c r="R4" s="435"/>
      <c r="S4" s="435"/>
      <c r="V4" t="s">
        <v>231</v>
      </c>
      <c r="W4" t="s">
        <v>232</v>
      </c>
    </row>
    <row r="5" spans="1:31" s="31" customFormat="1" ht="35.5" x14ac:dyDescent="0.35">
      <c r="A5" s="127" t="s">
        <v>137</v>
      </c>
      <c r="B5" s="127" t="s">
        <v>180</v>
      </c>
      <c r="C5" s="127" t="s">
        <v>181</v>
      </c>
      <c r="D5" s="127" t="s">
        <v>233</v>
      </c>
      <c r="E5" s="127" t="s">
        <v>59</v>
      </c>
      <c r="F5" s="127" t="s">
        <v>60</v>
      </c>
      <c r="G5" s="127" t="s">
        <v>61</v>
      </c>
      <c r="H5" s="127" t="s">
        <v>62</v>
      </c>
      <c r="I5" s="193" t="s">
        <v>234</v>
      </c>
      <c r="J5" s="127" t="s">
        <v>235</v>
      </c>
      <c r="K5" s="18" t="s">
        <v>236</v>
      </c>
      <c r="L5" s="140" t="s">
        <v>237</v>
      </c>
      <c r="M5" s="128" t="s">
        <v>238</v>
      </c>
      <c r="N5" s="40" t="s">
        <v>239</v>
      </c>
      <c r="O5" s="40" t="s">
        <v>240</v>
      </c>
      <c r="P5" s="193" t="s">
        <v>241</v>
      </c>
      <c r="Q5" s="194" t="s">
        <v>97</v>
      </c>
      <c r="R5" s="195" t="s">
        <v>98</v>
      </c>
      <c r="S5" s="195" t="s">
        <v>99</v>
      </c>
      <c r="U5" s="129"/>
      <c r="V5" s="155" t="s">
        <v>242</v>
      </c>
      <c r="W5" s="436" t="s">
        <v>243</v>
      </c>
      <c r="X5" s="437"/>
      <c r="Y5" s="437"/>
      <c r="Z5" s="437"/>
      <c r="AA5" s="437"/>
      <c r="AB5" s="437"/>
      <c r="AC5" s="437"/>
      <c r="AD5" s="437"/>
      <c r="AE5" s="437"/>
    </row>
    <row r="6" spans="1:31" x14ac:dyDescent="0.35">
      <c r="A6" s="18" t="str">
        <f>IF(IF(B6&gt;=Admin1!$B$4,IF(B6&lt;=Admin1!$C$4,"A",IF(B6&gt;=Admin1!$B$5,IF(B6&lt;=Admin1!$C$5,"B",IF(B6&gt;=Admin1!$B$6,IF(B6&lt;=Admin1!$C$6,"C","--"))))))=FALSE,"--",IF(B6&gt;=Admin1!$B$4,IF(B6&lt;=Admin1!$C$4,"A",IF(B6&gt;=Admin1!$B$5,IF(B6&lt;=Admin1!$C$5,"B",IF(B6&gt;=Admin1!$B$6,IF(B6&lt;=Admin1!$C$6,"C","--")))))))</f>
        <v>A</v>
      </c>
      <c r="B6" s="119">
        <f>Admin2!A245</f>
        <v>44440</v>
      </c>
      <c r="C6" s="119" t="str">
        <f>Admin2!B245</f>
        <v>Ons</v>
      </c>
      <c r="D6" s="345"/>
      <c r="E6" s="288"/>
      <c r="F6" s="288"/>
      <c r="G6" s="288"/>
      <c r="H6" s="288"/>
      <c r="I6" s="288"/>
      <c r="J6" s="260" t="str">
        <f>T6</f>
        <v/>
      </c>
      <c r="K6" s="308"/>
      <c r="L6" s="290"/>
      <c r="M6" s="124">
        <f t="shared" ref="M6:M36" si="0">IF(E6&gt;0,0,IF(F6&gt;0,1,0))</f>
        <v>0</v>
      </c>
      <c r="N6" s="124">
        <f t="shared" ref="N6:N36" si="1">IF(E6&gt;0,0,IF(G6&gt;0,1-M6,0))</f>
        <v>0</v>
      </c>
      <c r="O6" s="124">
        <f t="shared" ref="O6:O36" si="2">IF(E6&gt;0,0,IF(H6&gt;0,1-M6-N6,0))</f>
        <v>0</v>
      </c>
      <c r="P6" s="196">
        <f>Q6+R6+S6</f>
        <v>0</v>
      </c>
      <c r="Q6" s="197">
        <f>IF(I6&gt;0,IF(A6="A",Semester!$B$17,0),0)</f>
        <v>0</v>
      </c>
      <c r="R6" s="198">
        <f>IF(I6&gt;0,IF(A6="B",Semester!$C$17,0),0)</f>
        <v>0</v>
      </c>
      <c r="S6" s="198">
        <f>IF(I6&gt;0,IF(A6="C",Semester!$D$17,0),0)</f>
        <v>0</v>
      </c>
      <c r="T6" s="31" t="str">
        <f t="shared" ref="T6:T36" si="3">IF(E6=".",IF(SUM(F6:I6)=0,D6*-1,"Fel1"),IF(SUM(E6:I6)=0,"",IF(I6&gt;0,IF(D6=I6,IF(SUM(E6:H6)=0,"","Fel2"),"Fel3"),IF(SUM(F6:H6)&gt;0,IF(SUM(E6:H6)&lt;=D6,IF(D6-SUM(E6:H6)=0,"",SUM(E6:H6)-D6),"Fel4"),IF(D6-E6=0,"",E6-D6)))))</f>
        <v/>
      </c>
      <c r="U6" t="str">
        <f>Admin2!C245</f>
        <v/>
      </c>
    </row>
    <row r="7" spans="1:31" x14ac:dyDescent="0.35">
      <c r="A7" s="18" t="str">
        <f>IF(IF(B7&gt;=Admin1!$B$4,IF(B7&lt;=Admin1!$C$4,"A",IF(B7&gt;=Admin1!$B$5,IF(B7&lt;=Admin1!$C$5,"B",IF(B7&gt;=Admin1!$B$6,IF(B7&lt;=Admin1!$C$6,"C","--"))))))=FALSE,"--",IF(B7&gt;=Admin1!$B$4,IF(B7&lt;=Admin1!$C$4,"A",IF(B7&gt;=Admin1!$B$5,IF(B7&lt;=Admin1!$C$5,"B",IF(B7&gt;=Admin1!$B$6,IF(B7&lt;=Admin1!$C$6,"C","--")))))))</f>
        <v>A</v>
      </c>
      <c r="B7" s="119">
        <f>Admin2!A246</f>
        <v>44441</v>
      </c>
      <c r="C7" s="119" t="str">
        <f>Admin2!B246</f>
        <v>Tor</v>
      </c>
      <c r="D7" s="345"/>
      <c r="E7" s="288"/>
      <c r="F7" s="288"/>
      <c r="G7" s="288"/>
      <c r="H7" s="288"/>
      <c r="I7" s="288"/>
      <c r="J7" s="260" t="str">
        <f t="shared" ref="J7:J36" si="4">T7</f>
        <v/>
      </c>
      <c r="K7" s="308"/>
      <c r="L7" s="290"/>
      <c r="M7" s="124">
        <f t="shared" si="0"/>
        <v>0</v>
      </c>
      <c r="N7" s="124">
        <f t="shared" si="1"/>
        <v>0</v>
      </c>
      <c r="O7" s="124">
        <f t="shared" si="2"/>
        <v>0</v>
      </c>
      <c r="P7" s="196">
        <f t="shared" ref="P7:P36" si="5">Q7+R7+S7</f>
        <v>0</v>
      </c>
      <c r="Q7" s="197">
        <f>IF(I7&gt;0,IF(A7="A",Semester!$B$17,0),0)</f>
        <v>0</v>
      </c>
      <c r="R7" s="198">
        <f>IF(I7&gt;0,IF(A7="B",Semester!$C$17,0),0)</f>
        <v>0</v>
      </c>
      <c r="S7" s="198">
        <f>IF(I7&gt;0,IF(A7="C",Semester!$D$17,0),0)</f>
        <v>0</v>
      </c>
      <c r="T7" s="31" t="str">
        <f t="shared" si="3"/>
        <v/>
      </c>
      <c r="U7" t="str">
        <f>Admin2!C246</f>
        <v/>
      </c>
    </row>
    <row r="8" spans="1:31" x14ac:dyDescent="0.35">
      <c r="A8" s="18" t="str">
        <f>IF(IF(B8&gt;=Admin1!$B$4,IF(B8&lt;=Admin1!$C$4,"A",IF(B8&gt;=Admin1!$B$5,IF(B8&lt;=Admin1!$C$5,"B",IF(B8&gt;=Admin1!$B$6,IF(B8&lt;=Admin1!$C$6,"C","--"))))))=FALSE,"--",IF(B8&gt;=Admin1!$B$4,IF(B8&lt;=Admin1!$C$4,"A",IF(B8&gt;=Admin1!$B$5,IF(B8&lt;=Admin1!$C$5,"B",IF(B8&gt;=Admin1!$B$6,IF(B8&lt;=Admin1!$C$6,"C","--")))))))</f>
        <v>A</v>
      </c>
      <c r="B8" s="119">
        <f>Admin2!A247</f>
        <v>44442</v>
      </c>
      <c r="C8" s="119" t="str">
        <f>Admin2!B247</f>
        <v>Fre</v>
      </c>
      <c r="D8" s="345"/>
      <c r="E8" s="288"/>
      <c r="F8" s="288"/>
      <c r="G8" s="288"/>
      <c r="H8" s="288"/>
      <c r="I8" s="288"/>
      <c r="J8" s="260" t="str">
        <f t="shared" si="4"/>
        <v/>
      </c>
      <c r="K8" s="308"/>
      <c r="L8" s="290"/>
      <c r="M8" s="124">
        <f t="shared" si="0"/>
        <v>0</v>
      </c>
      <c r="N8" s="124">
        <f t="shared" si="1"/>
        <v>0</v>
      </c>
      <c r="O8" s="124">
        <f t="shared" si="2"/>
        <v>0</v>
      </c>
      <c r="P8" s="196">
        <f t="shared" si="5"/>
        <v>0</v>
      </c>
      <c r="Q8" s="197">
        <f>IF(I8&gt;0,IF(A8="A",Semester!$B$17,0),0)</f>
        <v>0</v>
      </c>
      <c r="R8" s="198">
        <f>IF(I8&gt;0,IF(A8="B",Semester!$C$17,0),0)</f>
        <v>0</v>
      </c>
      <c r="S8" s="198">
        <f>IF(I8&gt;0,IF(A8="C",Semester!$D$17,0),0)</f>
        <v>0</v>
      </c>
      <c r="T8" s="31" t="str">
        <f t="shared" si="3"/>
        <v/>
      </c>
      <c r="U8" t="str">
        <f>Admin2!C247</f>
        <v/>
      </c>
    </row>
    <row r="9" spans="1:31" x14ac:dyDescent="0.35">
      <c r="A9" s="18" t="str">
        <f>IF(IF(B9&gt;=Admin1!$B$4,IF(B9&lt;=Admin1!$C$4,"A",IF(B9&gt;=Admin1!$B$5,IF(B9&lt;=Admin1!$C$5,"B",IF(B9&gt;=Admin1!$B$6,IF(B9&lt;=Admin1!$C$6,"C","--"))))))=FALSE,"--",IF(B9&gt;=Admin1!$B$4,IF(B9&lt;=Admin1!$C$4,"A",IF(B9&gt;=Admin1!$B$5,IF(B9&lt;=Admin1!$C$5,"B",IF(B9&gt;=Admin1!$B$6,IF(B9&lt;=Admin1!$C$6,"C","--")))))))</f>
        <v>A</v>
      </c>
      <c r="B9" s="119">
        <f>Admin2!A248</f>
        <v>44443</v>
      </c>
      <c r="C9" s="119" t="str">
        <f>Admin2!B248</f>
        <v>Lör</v>
      </c>
      <c r="D9" s="345"/>
      <c r="E9" s="288"/>
      <c r="F9" s="288"/>
      <c r="G9" s="288"/>
      <c r="H9" s="288"/>
      <c r="I9" s="288"/>
      <c r="J9" s="260" t="str">
        <f t="shared" si="4"/>
        <v/>
      </c>
      <c r="K9" s="308"/>
      <c r="L9" s="290"/>
      <c r="M9" s="124">
        <f t="shared" si="0"/>
        <v>0</v>
      </c>
      <c r="N9" s="124">
        <f t="shared" si="1"/>
        <v>0</v>
      </c>
      <c r="O9" s="124">
        <f t="shared" si="2"/>
        <v>0</v>
      </c>
      <c r="P9" s="196">
        <f t="shared" si="5"/>
        <v>0</v>
      </c>
      <c r="Q9" s="197">
        <f>IF(I9&gt;0,IF(A9="A",Semester!$B$17,0),0)</f>
        <v>0</v>
      </c>
      <c r="R9" s="198">
        <f>IF(I9&gt;0,IF(A9="B",Semester!$C$17,0),0)</f>
        <v>0</v>
      </c>
      <c r="S9" s="198">
        <f>IF(I9&gt;0,IF(A9="C",Semester!$D$17,0),0)</f>
        <v>0</v>
      </c>
      <c r="T9" s="31" t="str">
        <f t="shared" si="3"/>
        <v/>
      </c>
      <c r="U9" t="str">
        <f>Admin2!C248</f>
        <v/>
      </c>
    </row>
    <row r="10" spans="1:31" x14ac:dyDescent="0.35">
      <c r="A10" s="18" t="str">
        <f>IF(IF(B10&gt;=Admin1!$B$4,IF(B10&lt;=Admin1!$C$4,"A",IF(B10&gt;=Admin1!$B$5,IF(B10&lt;=Admin1!$C$5,"B",IF(B10&gt;=Admin1!$B$6,IF(B10&lt;=Admin1!$C$6,"C","--"))))))=FALSE,"--",IF(B10&gt;=Admin1!$B$4,IF(B10&lt;=Admin1!$C$4,"A",IF(B10&gt;=Admin1!$B$5,IF(B10&lt;=Admin1!$C$5,"B",IF(B10&gt;=Admin1!$B$6,IF(B10&lt;=Admin1!$C$6,"C","--")))))))</f>
        <v>A</v>
      </c>
      <c r="B10" s="119">
        <f>Admin2!A249</f>
        <v>44444</v>
      </c>
      <c r="C10" s="119" t="str">
        <f>Admin2!B249</f>
        <v>Sön</v>
      </c>
      <c r="D10" s="345"/>
      <c r="E10" s="288"/>
      <c r="F10" s="288"/>
      <c r="G10" s="288"/>
      <c r="H10" s="288"/>
      <c r="I10" s="288"/>
      <c r="J10" s="260" t="str">
        <f t="shared" si="4"/>
        <v/>
      </c>
      <c r="K10" s="308"/>
      <c r="L10" s="290"/>
      <c r="M10" s="124">
        <f t="shared" si="0"/>
        <v>0</v>
      </c>
      <c r="N10" s="124">
        <f t="shared" si="1"/>
        <v>0</v>
      </c>
      <c r="O10" s="124">
        <f t="shared" si="2"/>
        <v>0</v>
      </c>
      <c r="P10" s="196">
        <f t="shared" si="5"/>
        <v>0</v>
      </c>
      <c r="Q10" s="197">
        <f>IF(I10&gt;0,IF(A10="A",Semester!$B$17,0),0)</f>
        <v>0</v>
      </c>
      <c r="R10" s="198">
        <f>IF(I10&gt;0,IF(A10="B",Semester!$C$17,0),0)</f>
        <v>0</v>
      </c>
      <c r="S10" s="198">
        <f>IF(I10&gt;0,IF(A10="C",Semester!$D$17,0),0)</f>
        <v>0</v>
      </c>
      <c r="T10" s="31" t="str">
        <f t="shared" si="3"/>
        <v/>
      </c>
      <c r="U10" t="str">
        <f>Admin2!C249</f>
        <v/>
      </c>
    </row>
    <row r="11" spans="1:31" x14ac:dyDescent="0.35">
      <c r="A11" s="18" t="str">
        <f>IF(IF(B11&gt;=Admin1!$B$4,IF(B11&lt;=Admin1!$C$4,"A",IF(B11&gt;=Admin1!$B$5,IF(B11&lt;=Admin1!$C$5,"B",IF(B11&gt;=Admin1!$B$6,IF(B11&lt;=Admin1!$C$6,"C","--"))))))=FALSE,"--",IF(B11&gt;=Admin1!$B$4,IF(B11&lt;=Admin1!$C$4,"A",IF(B11&gt;=Admin1!$B$5,IF(B11&lt;=Admin1!$C$5,"B",IF(B11&gt;=Admin1!$B$6,IF(B11&lt;=Admin1!$C$6,"C","--")))))))</f>
        <v>A</v>
      </c>
      <c r="B11" s="119">
        <f>Admin2!A250</f>
        <v>44445</v>
      </c>
      <c r="C11" s="119" t="str">
        <f>Admin2!B250</f>
        <v>Mån</v>
      </c>
      <c r="D11" s="345"/>
      <c r="E11" s="288"/>
      <c r="F11" s="288"/>
      <c r="G11" s="288"/>
      <c r="H11" s="288"/>
      <c r="I11" s="288"/>
      <c r="J11" s="260" t="str">
        <f t="shared" si="4"/>
        <v/>
      </c>
      <c r="K11" s="308"/>
      <c r="L11" s="290"/>
      <c r="M11" s="124">
        <f t="shared" si="0"/>
        <v>0</v>
      </c>
      <c r="N11" s="124">
        <f t="shared" si="1"/>
        <v>0</v>
      </c>
      <c r="O11" s="124">
        <f t="shared" si="2"/>
        <v>0</v>
      </c>
      <c r="P11" s="196">
        <f t="shared" si="5"/>
        <v>0</v>
      </c>
      <c r="Q11" s="197">
        <f>IF(I11&gt;0,IF(A11="A",Semester!$B$17,0),0)</f>
        <v>0</v>
      </c>
      <c r="R11" s="198">
        <f>IF(I11&gt;0,IF(A11="B",Semester!$C$17,0),0)</f>
        <v>0</v>
      </c>
      <c r="S11" s="198">
        <f>IF(I11&gt;0,IF(A11="C",Semester!$D$17,0),0)</f>
        <v>0</v>
      </c>
      <c r="T11" s="31" t="str">
        <f t="shared" si="3"/>
        <v/>
      </c>
      <c r="U11" t="str">
        <f>Admin2!C250</f>
        <v/>
      </c>
    </row>
    <row r="12" spans="1:31" x14ac:dyDescent="0.35">
      <c r="A12" s="18" t="str">
        <f>IF(IF(B12&gt;=Admin1!$B$4,IF(B12&lt;=Admin1!$C$4,"A",IF(B12&gt;=Admin1!$B$5,IF(B12&lt;=Admin1!$C$5,"B",IF(B12&gt;=Admin1!$B$6,IF(B12&lt;=Admin1!$C$6,"C","--"))))))=FALSE,"--",IF(B12&gt;=Admin1!$B$4,IF(B12&lt;=Admin1!$C$4,"A",IF(B12&gt;=Admin1!$B$5,IF(B12&lt;=Admin1!$C$5,"B",IF(B12&gt;=Admin1!$B$6,IF(B12&lt;=Admin1!$C$6,"C","--")))))))</f>
        <v>A</v>
      </c>
      <c r="B12" s="119">
        <f>Admin2!A251</f>
        <v>44446</v>
      </c>
      <c r="C12" s="119" t="str">
        <f>Admin2!B251</f>
        <v>Tis</v>
      </c>
      <c r="D12" s="345"/>
      <c r="E12" s="288"/>
      <c r="F12" s="288"/>
      <c r="G12" s="288"/>
      <c r="H12" s="288"/>
      <c r="I12" s="288"/>
      <c r="J12" s="260" t="str">
        <f t="shared" si="4"/>
        <v/>
      </c>
      <c r="K12" s="308"/>
      <c r="L12" s="290"/>
      <c r="M12" s="124">
        <f t="shared" si="0"/>
        <v>0</v>
      </c>
      <c r="N12" s="124">
        <f t="shared" si="1"/>
        <v>0</v>
      </c>
      <c r="O12" s="124">
        <f t="shared" si="2"/>
        <v>0</v>
      </c>
      <c r="P12" s="196">
        <f t="shared" si="5"/>
        <v>0</v>
      </c>
      <c r="Q12" s="197">
        <f>IF(I12&gt;0,IF(A12="A",Semester!$B$17,0),0)</f>
        <v>0</v>
      </c>
      <c r="R12" s="198">
        <f>IF(I12&gt;0,IF(A12="B",Semester!$C$17,0),0)</f>
        <v>0</v>
      </c>
      <c r="S12" s="198">
        <f>IF(I12&gt;0,IF(A12="C",Semester!$D$17,0),0)</f>
        <v>0</v>
      </c>
      <c r="T12" s="31" t="str">
        <f t="shared" si="3"/>
        <v/>
      </c>
      <c r="U12" t="str">
        <f>Admin2!C251</f>
        <v/>
      </c>
    </row>
    <row r="13" spans="1:31" x14ac:dyDescent="0.35">
      <c r="A13" s="18" t="str">
        <f>IF(IF(B13&gt;=Admin1!$B$4,IF(B13&lt;=Admin1!$C$4,"A",IF(B13&gt;=Admin1!$B$5,IF(B13&lt;=Admin1!$C$5,"B",IF(B13&gt;=Admin1!$B$6,IF(B13&lt;=Admin1!$C$6,"C","--"))))))=FALSE,"--",IF(B13&gt;=Admin1!$B$4,IF(B13&lt;=Admin1!$C$4,"A",IF(B13&gt;=Admin1!$B$5,IF(B13&lt;=Admin1!$C$5,"B",IF(B13&gt;=Admin1!$B$6,IF(B13&lt;=Admin1!$C$6,"C","--")))))))</f>
        <v>A</v>
      </c>
      <c r="B13" s="119">
        <f>Admin2!A252</f>
        <v>44447</v>
      </c>
      <c r="C13" s="119" t="str">
        <f>Admin2!B252</f>
        <v>Ons</v>
      </c>
      <c r="D13" s="345"/>
      <c r="E13" s="288"/>
      <c r="F13" s="288"/>
      <c r="G13" s="288"/>
      <c r="H13" s="288"/>
      <c r="I13" s="288"/>
      <c r="J13" s="260" t="str">
        <f t="shared" si="4"/>
        <v/>
      </c>
      <c r="K13" s="308"/>
      <c r="L13" s="290"/>
      <c r="M13" s="124">
        <f t="shared" si="0"/>
        <v>0</v>
      </c>
      <c r="N13" s="124">
        <f t="shared" si="1"/>
        <v>0</v>
      </c>
      <c r="O13" s="124">
        <f t="shared" si="2"/>
        <v>0</v>
      </c>
      <c r="P13" s="196">
        <f t="shared" si="5"/>
        <v>0</v>
      </c>
      <c r="Q13" s="197">
        <f>IF(I13&gt;0,IF(A13="A",Semester!$B$17,0),0)</f>
        <v>0</v>
      </c>
      <c r="R13" s="198">
        <f>IF(I13&gt;0,IF(A13="B",Semester!$C$17,0),0)</f>
        <v>0</v>
      </c>
      <c r="S13" s="198">
        <f>IF(I13&gt;0,IF(A13="C",Semester!$D$17,0),0)</f>
        <v>0</v>
      </c>
      <c r="T13" s="31" t="str">
        <f t="shared" si="3"/>
        <v/>
      </c>
      <c r="U13" t="str">
        <f>Admin2!C252</f>
        <v/>
      </c>
    </row>
    <row r="14" spans="1:31" x14ac:dyDescent="0.35">
      <c r="A14" s="18" t="str">
        <f>IF(IF(B14&gt;=Admin1!$B$4,IF(B14&lt;=Admin1!$C$4,"A",IF(B14&gt;=Admin1!$B$5,IF(B14&lt;=Admin1!$C$5,"B",IF(B14&gt;=Admin1!$B$6,IF(B14&lt;=Admin1!$C$6,"C","--"))))))=FALSE,"--",IF(B14&gt;=Admin1!$B$4,IF(B14&lt;=Admin1!$C$4,"A",IF(B14&gt;=Admin1!$B$5,IF(B14&lt;=Admin1!$C$5,"B",IF(B14&gt;=Admin1!$B$6,IF(B14&lt;=Admin1!$C$6,"C","--")))))))</f>
        <v>A</v>
      </c>
      <c r="B14" s="119">
        <f>Admin2!A253</f>
        <v>44448</v>
      </c>
      <c r="C14" s="119" t="str">
        <f>Admin2!B253</f>
        <v>Tor</v>
      </c>
      <c r="D14" s="345"/>
      <c r="E14" s="288"/>
      <c r="F14" s="288"/>
      <c r="G14" s="288"/>
      <c r="H14" s="288"/>
      <c r="I14" s="288"/>
      <c r="J14" s="260" t="str">
        <f t="shared" si="4"/>
        <v/>
      </c>
      <c r="K14" s="308"/>
      <c r="L14" s="290"/>
      <c r="M14" s="124">
        <f t="shared" si="0"/>
        <v>0</v>
      </c>
      <c r="N14" s="124">
        <f t="shared" si="1"/>
        <v>0</v>
      </c>
      <c r="O14" s="124">
        <f t="shared" si="2"/>
        <v>0</v>
      </c>
      <c r="P14" s="196">
        <f t="shared" si="5"/>
        <v>0</v>
      </c>
      <c r="Q14" s="197">
        <f>IF(I14&gt;0,IF(A14="A",Semester!$B$17,0),0)</f>
        <v>0</v>
      </c>
      <c r="R14" s="198">
        <f>IF(I14&gt;0,IF(A14="B",Semester!$C$17,0),0)</f>
        <v>0</v>
      </c>
      <c r="S14" s="198">
        <f>IF(I14&gt;0,IF(A14="C",Semester!$D$17,0),0)</f>
        <v>0</v>
      </c>
      <c r="T14" s="31" t="str">
        <f t="shared" si="3"/>
        <v/>
      </c>
      <c r="U14" t="str">
        <f>Admin2!C253</f>
        <v/>
      </c>
    </row>
    <row r="15" spans="1:31" x14ac:dyDescent="0.35">
      <c r="A15" s="18" t="str">
        <f>IF(IF(B15&gt;=Admin1!$B$4,IF(B15&lt;=Admin1!$C$4,"A",IF(B15&gt;=Admin1!$B$5,IF(B15&lt;=Admin1!$C$5,"B",IF(B15&gt;=Admin1!$B$6,IF(B15&lt;=Admin1!$C$6,"C","--"))))))=FALSE,"--",IF(B15&gt;=Admin1!$B$4,IF(B15&lt;=Admin1!$C$4,"A",IF(B15&gt;=Admin1!$B$5,IF(B15&lt;=Admin1!$C$5,"B",IF(B15&gt;=Admin1!$B$6,IF(B15&lt;=Admin1!$C$6,"C","--")))))))</f>
        <v>A</v>
      </c>
      <c r="B15" s="119">
        <f>Admin2!A254</f>
        <v>44449</v>
      </c>
      <c r="C15" s="119" t="str">
        <f>Admin2!B254</f>
        <v>Fre</v>
      </c>
      <c r="D15" s="345"/>
      <c r="E15" s="288"/>
      <c r="F15" s="288"/>
      <c r="G15" s="288"/>
      <c r="H15" s="288"/>
      <c r="I15" s="288"/>
      <c r="J15" s="260" t="str">
        <f t="shared" si="4"/>
        <v/>
      </c>
      <c r="K15" s="308"/>
      <c r="L15" s="290"/>
      <c r="M15" s="124">
        <f t="shared" si="0"/>
        <v>0</v>
      </c>
      <c r="N15" s="124">
        <f t="shared" si="1"/>
        <v>0</v>
      </c>
      <c r="O15" s="124">
        <f t="shared" si="2"/>
        <v>0</v>
      </c>
      <c r="P15" s="196">
        <f t="shared" si="5"/>
        <v>0</v>
      </c>
      <c r="Q15" s="197">
        <f>IF(I15&gt;0,IF(A15="A",Semester!$B$17,0),0)</f>
        <v>0</v>
      </c>
      <c r="R15" s="198">
        <f>IF(I15&gt;0,IF(A15="B",Semester!$C$17,0),0)</f>
        <v>0</v>
      </c>
      <c r="S15" s="198">
        <f>IF(I15&gt;0,IF(A15="C",Semester!$D$17,0),0)</f>
        <v>0</v>
      </c>
      <c r="T15" s="31" t="str">
        <f t="shared" si="3"/>
        <v/>
      </c>
      <c r="U15" t="str">
        <f>Admin2!C254</f>
        <v/>
      </c>
    </row>
    <row r="16" spans="1:31" x14ac:dyDescent="0.35">
      <c r="A16" s="18" t="str">
        <f>IF(IF(B16&gt;=Admin1!$B$4,IF(B16&lt;=Admin1!$C$4,"A",IF(B16&gt;=Admin1!$B$5,IF(B16&lt;=Admin1!$C$5,"B",IF(B16&gt;=Admin1!$B$6,IF(B16&lt;=Admin1!$C$6,"C","--"))))))=FALSE,"--",IF(B16&gt;=Admin1!$B$4,IF(B16&lt;=Admin1!$C$4,"A",IF(B16&gt;=Admin1!$B$5,IF(B16&lt;=Admin1!$C$5,"B",IF(B16&gt;=Admin1!$B$6,IF(B16&lt;=Admin1!$C$6,"C","--")))))))</f>
        <v>A</v>
      </c>
      <c r="B16" s="119">
        <f>Admin2!A255</f>
        <v>44450</v>
      </c>
      <c r="C16" s="119" t="str">
        <f>Admin2!B255</f>
        <v>Lör</v>
      </c>
      <c r="D16" s="345"/>
      <c r="E16" s="288"/>
      <c r="F16" s="288"/>
      <c r="G16" s="288"/>
      <c r="H16" s="288"/>
      <c r="I16" s="288"/>
      <c r="J16" s="260" t="str">
        <f t="shared" si="4"/>
        <v/>
      </c>
      <c r="K16" s="308"/>
      <c r="L16" s="290"/>
      <c r="M16" s="124">
        <f t="shared" si="0"/>
        <v>0</v>
      </c>
      <c r="N16" s="124">
        <f t="shared" si="1"/>
        <v>0</v>
      </c>
      <c r="O16" s="124">
        <f t="shared" si="2"/>
        <v>0</v>
      </c>
      <c r="P16" s="196">
        <f t="shared" si="5"/>
        <v>0</v>
      </c>
      <c r="Q16" s="197">
        <f>IF(I16&gt;0,IF(A16="A",Semester!$B$17,0),0)</f>
        <v>0</v>
      </c>
      <c r="R16" s="198">
        <f>IF(I16&gt;0,IF(A16="B",Semester!$C$17,0),0)</f>
        <v>0</v>
      </c>
      <c r="S16" s="198">
        <f>IF(I16&gt;0,IF(A16="C",Semester!$D$17,0),0)</f>
        <v>0</v>
      </c>
      <c r="T16" s="31" t="str">
        <f t="shared" si="3"/>
        <v/>
      </c>
      <c r="U16" t="str">
        <f>Admin2!C255</f>
        <v/>
      </c>
    </row>
    <row r="17" spans="1:21" x14ac:dyDescent="0.35">
      <c r="A17" s="18" t="str">
        <f>IF(IF(B17&gt;=Admin1!$B$4,IF(B17&lt;=Admin1!$C$4,"A",IF(B17&gt;=Admin1!$B$5,IF(B17&lt;=Admin1!$C$5,"B",IF(B17&gt;=Admin1!$B$6,IF(B17&lt;=Admin1!$C$6,"C","--"))))))=FALSE,"--",IF(B17&gt;=Admin1!$B$4,IF(B17&lt;=Admin1!$C$4,"A",IF(B17&gt;=Admin1!$B$5,IF(B17&lt;=Admin1!$C$5,"B",IF(B17&gt;=Admin1!$B$6,IF(B17&lt;=Admin1!$C$6,"C","--")))))))</f>
        <v>A</v>
      </c>
      <c r="B17" s="119">
        <f>Admin2!A256</f>
        <v>44451</v>
      </c>
      <c r="C17" s="119" t="str">
        <f>Admin2!B256</f>
        <v>Sön</v>
      </c>
      <c r="D17" s="345"/>
      <c r="E17" s="288"/>
      <c r="F17" s="288"/>
      <c r="G17" s="288"/>
      <c r="H17" s="288"/>
      <c r="I17" s="288"/>
      <c r="J17" s="260" t="str">
        <f t="shared" si="4"/>
        <v/>
      </c>
      <c r="K17" s="308"/>
      <c r="L17" s="290"/>
      <c r="M17" s="124">
        <f t="shared" si="0"/>
        <v>0</v>
      </c>
      <c r="N17" s="124">
        <f t="shared" si="1"/>
        <v>0</v>
      </c>
      <c r="O17" s="124">
        <f t="shared" si="2"/>
        <v>0</v>
      </c>
      <c r="P17" s="196">
        <f t="shared" si="5"/>
        <v>0</v>
      </c>
      <c r="Q17" s="197">
        <f>IF(I17&gt;0,IF(A17="A",Semester!$B$17,0),0)</f>
        <v>0</v>
      </c>
      <c r="R17" s="198">
        <f>IF(I17&gt;0,IF(A17="B",Semester!$C$17,0),0)</f>
        <v>0</v>
      </c>
      <c r="S17" s="198">
        <f>IF(I17&gt;0,IF(A17="C",Semester!$D$17,0),0)</f>
        <v>0</v>
      </c>
      <c r="T17" s="31" t="str">
        <f t="shared" si="3"/>
        <v/>
      </c>
      <c r="U17" t="str">
        <f>Admin2!C256</f>
        <v/>
      </c>
    </row>
    <row r="18" spans="1:21" x14ac:dyDescent="0.35">
      <c r="A18" s="18" t="str">
        <f>IF(IF(B18&gt;=Admin1!$B$4,IF(B18&lt;=Admin1!$C$4,"A",IF(B18&gt;=Admin1!$B$5,IF(B18&lt;=Admin1!$C$5,"B",IF(B18&gt;=Admin1!$B$6,IF(B18&lt;=Admin1!$C$6,"C","--"))))))=FALSE,"--",IF(B18&gt;=Admin1!$B$4,IF(B18&lt;=Admin1!$C$4,"A",IF(B18&gt;=Admin1!$B$5,IF(B18&lt;=Admin1!$C$5,"B",IF(B18&gt;=Admin1!$B$6,IF(B18&lt;=Admin1!$C$6,"C","--")))))))</f>
        <v>A</v>
      </c>
      <c r="B18" s="119">
        <f>Admin2!A257</f>
        <v>44452</v>
      </c>
      <c r="C18" s="119" t="str">
        <f>Admin2!B257</f>
        <v>Mån</v>
      </c>
      <c r="D18" s="345"/>
      <c r="E18" s="288"/>
      <c r="F18" s="288"/>
      <c r="G18" s="288"/>
      <c r="H18" s="288"/>
      <c r="I18" s="288"/>
      <c r="J18" s="260" t="str">
        <f t="shared" si="4"/>
        <v/>
      </c>
      <c r="K18" s="308"/>
      <c r="L18" s="290"/>
      <c r="M18" s="124">
        <f t="shared" si="0"/>
        <v>0</v>
      </c>
      <c r="N18" s="124">
        <f t="shared" si="1"/>
        <v>0</v>
      </c>
      <c r="O18" s="124">
        <f t="shared" si="2"/>
        <v>0</v>
      </c>
      <c r="P18" s="196">
        <f t="shared" si="5"/>
        <v>0</v>
      </c>
      <c r="Q18" s="197">
        <f>IF(I18&gt;0,IF(A18="A",Semester!$B$17,0),0)</f>
        <v>0</v>
      </c>
      <c r="R18" s="198">
        <f>IF(I18&gt;0,IF(A18="B",Semester!$C$17,0),0)</f>
        <v>0</v>
      </c>
      <c r="S18" s="198">
        <f>IF(I18&gt;0,IF(A18="C",Semester!$D$17,0),0)</f>
        <v>0</v>
      </c>
      <c r="T18" s="31" t="str">
        <f t="shared" si="3"/>
        <v/>
      </c>
      <c r="U18" t="str">
        <f>Admin2!C257</f>
        <v/>
      </c>
    </row>
    <row r="19" spans="1:21" x14ac:dyDescent="0.35">
      <c r="A19" s="18" t="str">
        <f>IF(IF(B19&gt;=Admin1!$B$4,IF(B19&lt;=Admin1!$C$4,"A",IF(B19&gt;=Admin1!$B$5,IF(B19&lt;=Admin1!$C$5,"B",IF(B19&gt;=Admin1!$B$6,IF(B19&lt;=Admin1!$C$6,"C","--"))))))=FALSE,"--",IF(B19&gt;=Admin1!$B$4,IF(B19&lt;=Admin1!$C$4,"A",IF(B19&gt;=Admin1!$B$5,IF(B19&lt;=Admin1!$C$5,"B",IF(B19&gt;=Admin1!$B$6,IF(B19&lt;=Admin1!$C$6,"C","--")))))))</f>
        <v>A</v>
      </c>
      <c r="B19" s="119">
        <f>Admin2!A258</f>
        <v>44453</v>
      </c>
      <c r="C19" s="119" t="str">
        <f>Admin2!B258</f>
        <v>Tis</v>
      </c>
      <c r="D19" s="345"/>
      <c r="E19" s="288"/>
      <c r="F19" s="288"/>
      <c r="G19" s="288"/>
      <c r="H19" s="288"/>
      <c r="I19" s="288"/>
      <c r="J19" s="260" t="str">
        <f t="shared" si="4"/>
        <v/>
      </c>
      <c r="K19" s="308"/>
      <c r="L19" s="290"/>
      <c r="M19" s="124">
        <f t="shared" si="0"/>
        <v>0</v>
      </c>
      <c r="N19" s="124">
        <f t="shared" si="1"/>
        <v>0</v>
      </c>
      <c r="O19" s="124">
        <f t="shared" si="2"/>
        <v>0</v>
      </c>
      <c r="P19" s="196">
        <f t="shared" si="5"/>
        <v>0</v>
      </c>
      <c r="Q19" s="197">
        <f>IF(I19&gt;0,IF(A19="A",Semester!$B$17,0),0)</f>
        <v>0</v>
      </c>
      <c r="R19" s="198">
        <f>IF(I19&gt;0,IF(A19="B",Semester!$C$17,0),0)</f>
        <v>0</v>
      </c>
      <c r="S19" s="198">
        <f>IF(I19&gt;0,IF(A19="C",Semester!$D$17,0),0)</f>
        <v>0</v>
      </c>
      <c r="T19" s="31" t="str">
        <f t="shared" si="3"/>
        <v/>
      </c>
      <c r="U19" t="str">
        <f>Admin2!C258</f>
        <v/>
      </c>
    </row>
    <row r="20" spans="1:21" x14ac:dyDescent="0.35">
      <c r="A20" s="18" t="str">
        <f>IF(IF(B20&gt;=Admin1!$B$4,IF(B20&lt;=Admin1!$C$4,"A",IF(B20&gt;=Admin1!$B$5,IF(B20&lt;=Admin1!$C$5,"B",IF(B20&gt;=Admin1!$B$6,IF(B20&lt;=Admin1!$C$6,"C","--"))))))=FALSE,"--",IF(B20&gt;=Admin1!$B$4,IF(B20&lt;=Admin1!$C$4,"A",IF(B20&gt;=Admin1!$B$5,IF(B20&lt;=Admin1!$C$5,"B",IF(B20&gt;=Admin1!$B$6,IF(B20&lt;=Admin1!$C$6,"C","--")))))))</f>
        <v>A</v>
      </c>
      <c r="B20" s="119">
        <f>Admin2!A259</f>
        <v>44454</v>
      </c>
      <c r="C20" s="119" t="str">
        <f>Admin2!B259</f>
        <v>Ons</v>
      </c>
      <c r="D20" s="345"/>
      <c r="E20" s="288"/>
      <c r="F20" s="288"/>
      <c r="G20" s="288"/>
      <c r="H20" s="288"/>
      <c r="I20" s="288"/>
      <c r="J20" s="260" t="str">
        <f t="shared" si="4"/>
        <v/>
      </c>
      <c r="K20" s="308"/>
      <c r="L20" s="290"/>
      <c r="M20" s="124">
        <f t="shared" si="0"/>
        <v>0</v>
      </c>
      <c r="N20" s="124">
        <f t="shared" si="1"/>
        <v>0</v>
      </c>
      <c r="O20" s="124">
        <f t="shared" si="2"/>
        <v>0</v>
      </c>
      <c r="P20" s="196">
        <f t="shared" si="5"/>
        <v>0</v>
      </c>
      <c r="Q20" s="197">
        <f>IF(I20&gt;0,IF(A20="A",Semester!$B$17,0),0)</f>
        <v>0</v>
      </c>
      <c r="R20" s="198">
        <f>IF(I20&gt;0,IF(A20="B",Semester!$C$17,0),0)</f>
        <v>0</v>
      </c>
      <c r="S20" s="198">
        <f>IF(I20&gt;0,IF(A20="C",Semester!$D$17,0),0)</f>
        <v>0</v>
      </c>
      <c r="T20" s="31" t="str">
        <f t="shared" si="3"/>
        <v/>
      </c>
      <c r="U20" t="str">
        <f>Admin2!C259</f>
        <v/>
      </c>
    </row>
    <row r="21" spans="1:21" x14ac:dyDescent="0.35">
      <c r="A21" s="18" t="str">
        <f>IF(IF(B21&gt;=Admin1!$B$4,IF(B21&lt;=Admin1!$C$4,"A",IF(B21&gt;=Admin1!$B$5,IF(B21&lt;=Admin1!$C$5,"B",IF(B21&gt;=Admin1!$B$6,IF(B21&lt;=Admin1!$C$6,"C","--"))))))=FALSE,"--",IF(B21&gt;=Admin1!$B$4,IF(B21&lt;=Admin1!$C$4,"A",IF(B21&gt;=Admin1!$B$5,IF(B21&lt;=Admin1!$C$5,"B",IF(B21&gt;=Admin1!$B$6,IF(B21&lt;=Admin1!$C$6,"C","--")))))))</f>
        <v>A</v>
      </c>
      <c r="B21" s="119">
        <f>Admin2!A260</f>
        <v>44455</v>
      </c>
      <c r="C21" s="119" t="str">
        <f>Admin2!B260</f>
        <v>Tor</v>
      </c>
      <c r="D21" s="345"/>
      <c r="E21" s="288"/>
      <c r="F21" s="288"/>
      <c r="G21" s="288"/>
      <c r="H21" s="288"/>
      <c r="I21" s="288"/>
      <c r="J21" s="260" t="str">
        <f t="shared" si="4"/>
        <v/>
      </c>
      <c r="K21" s="308"/>
      <c r="L21" s="290"/>
      <c r="M21" s="124">
        <f t="shared" si="0"/>
        <v>0</v>
      </c>
      <c r="N21" s="124">
        <f t="shared" si="1"/>
        <v>0</v>
      </c>
      <c r="O21" s="124">
        <f t="shared" si="2"/>
        <v>0</v>
      </c>
      <c r="P21" s="196">
        <f t="shared" si="5"/>
        <v>0</v>
      </c>
      <c r="Q21" s="197">
        <f>IF(I21&gt;0,IF(A21="A",Semester!$B$17,0),0)</f>
        <v>0</v>
      </c>
      <c r="R21" s="198">
        <f>IF(I21&gt;0,IF(A21="B",Semester!$C$17,0),0)</f>
        <v>0</v>
      </c>
      <c r="S21" s="198">
        <f>IF(I21&gt;0,IF(A21="C",Semester!$D$17,0),0)</f>
        <v>0</v>
      </c>
      <c r="T21" s="31" t="str">
        <f t="shared" si="3"/>
        <v/>
      </c>
      <c r="U21" t="str">
        <f>Admin2!C260</f>
        <v/>
      </c>
    </row>
    <row r="22" spans="1:21" x14ac:dyDescent="0.35">
      <c r="A22" s="18" t="str">
        <f>IF(IF(B22&gt;=Admin1!$B$4,IF(B22&lt;=Admin1!$C$4,"A",IF(B22&gt;=Admin1!$B$5,IF(B22&lt;=Admin1!$C$5,"B",IF(B22&gt;=Admin1!$B$6,IF(B22&lt;=Admin1!$C$6,"C","--"))))))=FALSE,"--",IF(B22&gt;=Admin1!$B$4,IF(B22&lt;=Admin1!$C$4,"A",IF(B22&gt;=Admin1!$B$5,IF(B22&lt;=Admin1!$C$5,"B",IF(B22&gt;=Admin1!$B$6,IF(B22&lt;=Admin1!$C$6,"C","--")))))))</f>
        <v>A</v>
      </c>
      <c r="B22" s="119">
        <f>Admin2!A261</f>
        <v>44456</v>
      </c>
      <c r="C22" s="119" t="str">
        <f>Admin2!B261</f>
        <v>Fre</v>
      </c>
      <c r="D22" s="345"/>
      <c r="E22" s="288"/>
      <c r="F22" s="288"/>
      <c r="G22" s="288"/>
      <c r="H22" s="288"/>
      <c r="I22" s="288"/>
      <c r="J22" s="260" t="str">
        <f t="shared" si="4"/>
        <v/>
      </c>
      <c r="K22" s="308"/>
      <c r="L22" s="290"/>
      <c r="M22" s="124">
        <f t="shared" si="0"/>
        <v>0</v>
      </c>
      <c r="N22" s="124">
        <f t="shared" si="1"/>
        <v>0</v>
      </c>
      <c r="O22" s="124">
        <f t="shared" si="2"/>
        <v>0</v>
      </c>
      <c r="P22" s="196">
        <f t="shared" si="5"/>
        <v>0</v>
      </c>
      <c r="Q22" s="197">
        <f>IF(I22&gt;0,IF(A22="A",Semester!$B$17,0),0)</f>
        <v>0</v>
      </c>
      <c r="R22" s="198">
        <f>IF(I22&gt;0,IF(A22="B",Semester!$C$17,0),0)</f>
        <v>0</v>
      </c>
      <c r="S22" s="198">
        <f>IF(I22&gt;0,IF(A22="C",Semester!$D$17,0),0)</f>
        <v>0</v>
      </c>
      <c r="T22" s="31" t="str">
        <f t="shared" si="3"/>
        <v/>
      </c>
      <c r="U22" t="str">
        <f>Admin2!C261</f>
        <v/>
      </c>
    </row>
    <row r="23" spans="1:21" x14ac:dyDescent="0.35">
      <c r="A23" s="18" t="str">
        <f>IF(IF(B23&gt;=Admin1!$B$4,IF(B23&lt;=Admin1!$C$4,"A",IF(B23&gt;=Admin1!$B$5,IF(B23&lt;=Admin1!$C$5,"B",IF(B23&gt;=Admin1!$B$6,IF(B23&lt;=Admin1!$C$6,"C","--"))))))=FALSE,"--",IF(B23&gt;=Admin1!$B$4,IF(B23&lt;=Admin1!$C$4,"A",IF(B23&gt;=Admin1!$B$5,IF(B23&lt;=Admin1!$C$5,"B",IF(B23&gt;=Admin1!$B$6,IF(B23&lt;=Admin1!$C$6,"C","--")))))))</f>
        <v>A</v>
      </c>
      <c r="B23" s="119">
        <f>Admin2!A262</f>
        <v>44457</v>
      </c>
      <c r="C23" s="119" t="str">
        <f>Admin2!B262</f>
        <v>Lör</v>
      </c>
      <c r="D23" s="345"/>
      <c r="E23" s="288"/>
      <c r="F23" s="288"/>
      <c r="G23" s="288"/>
      <c r="H23" s="288"/>
      <c r="I23" s="288"/>
      <c r="J23" s="260" t="str">
        <f t="shared" si="4"/>
        <v/>
      </c>
      <c r="K23" s="308"/>
      <c r="L23" s="290"/>
      <c r="M23" s="124">
        <f t="shared" si="0"/>
        <v>0</v>
      </c>
      <c r="N23" s="124">
        <f t="shared" si="1"/>
        <v>0</v>
      </c>
      <c r="O23" s="124">
        <f t="shared" si="2"/>
        <v>0</v>
      </c>
      <c r="P23" s="196">
        <f t="shared" si="5"/>
        <v>0</v>
      </c>
      <c r="Q23" s="197">
        <f>IF(I23&gt;0,IF(A23="A",Semester!$B$17,0),0)</f>
        <v>0</v>
      </c>
      <c r="R23" s="198">
        <f>IF(I23&gt;0,IF(A23="B",Semester!$C$17,0),0)</f>
        <v>0</v>
      </c>
      <c r="S23" s="198">
        <f>IF(I23&gt;0,IF(A23="C",Semester!$D$17,0),0)</f>
        <v>0</v>
      </c>
      <c r="T23" s="31" t="str">
        <f t="shared" si="3"/>
        <v/>
      </c>
      <c r="U23" t="str">
        <f>Admin2!C262</f>
        <v/>
      </c>
    </row>
    <row r="24" spans="1:21" x14ac:dyDescent="0.35">
      <c r="A24" s="18" t="str">
        <f>IF(IF(B24&gt;=Admin1!$B$4,IF(B24&lt;=Admin1!$C$4,"A",IF(B24&gt;=Admin1!$B$5,IF(B24&lt;=Admin1!$C$5,"B",IF(B24&gt;=Admin1!$B$6,IF(B24&lt;=Admin1!$C$6,"C","--"))))))=FALSE,"--",IF(B24&gt;=Admin1!$B$4,IF(B24&lt;=Admin1!$C$4,"A",IF(B24&gt;=Admin1!$B$5,IF(B24&lt;=Admin1!$C$5,"B",IF(B24&gt;=Admin1!$B$6,IF(B24&lt;=Admin1!$C$6,"C","--")))))))</f>
        <v>A</v>
      </c>
      <c r="B24" s="119">
        <f>Admin2!A263</f>
        <v>44458</v>
      </c>
      <c r="C24" s="119" t="str">
        <f>Admin2!B263</f>
        <v>Sön</v>
      </c>
      <c r="D24" s="345"/>
      <c r="E24" s="288"/>
      <c r="F24" s="288"/>
      <c r="G24" s="288"/>
      <c r="H24" s="288"/>
      <c r="I24" s="288"/>
      <c r="J24" s="260" t="str">
        <f t="shared" si="4"/>
        <v/>
      </c>
      <c r="K24" s="308"/>
      <c r="L24" s="290"/>
      <c r="M24" s="124">
        <f t="shared" si="0"/>
        <v>0</v>
      </c>
      <c r="N24" s="124">
        <f t="shared" si="1"/>
        <v>0</v>
      </c>
      <c r="O24" s="124">
        <f t="shared" si="2"/>
        <v>0</v>
      </c>
      <c r="P24" s="196">
        <f t="shared" si="5"/>
        <v>0</v>
      </c>
      <c r="Q24" s="197">
        <f>IF(I24&gt;0,IF(A24="A",Semester!$B$17,0),0)</f>
        <v>0</v>
      </c>
      <c r="R24" s="198">
        <f>IF(I24&gt;0,IF(A24="B",Semester!$C$17,0),0)</f>
        <v>0</v>
      </c>
      <c r="S24" s="198">
        <f>IF(I24&gt;0,IF(A24="C",Semester!$D$17,0),0)</f>
        <v>0</v>
      </c>
      <c r="T24" s="31" t="str">
        <f t="shared" si="3"/>
        <v/>
      </c>
      <c r="U24" t="str">
        <f>Admin2!C263</f>
        <v/>
      </c>
    </row>
    <row r="25" spans="1:21" x14ac:dyDescent="0.35">
      <c r="A25" s="18" t="str">
        <f>IF(IF(B25&gt;=Admin1!$B$4,IF(B25&lt;=Admin1!$C$4,"A",IF(B25&gt;=Admin1!$B$5,IF(B25&lt;=Admin1!$C$5,"B",IF(B25&gt;=Admin1!$B$6,IF(B25&lt;=Admin1!$C$6,"C","--"))))))=FALSE,"--",IF(B25&gt;=Admin1!$B$4,IF(B25&lt;=Admin1!$C$4,"A",IF(B25&gt;=Admin1!$B$5,IF(B25&lt;=Admin1!$C$5,"B",IF(B25&gt;=Admin1!$B$6,IF(B25&lt;=Admin1!$C$6,"C","--")))))))</f>
        <v>A</v>
      </c>
      <c r="B25" s="119">
        <f>Admin2!A264</f>
        <v>44459</v>
      </c>
      <c r="C25" s="119" t="str">
        <f>Admin2!B264</f>
        <v>Mån</v>
      </c>
      <c r="D25" s="345"/>
      <c r="E25" s="288"/>
      <c r="F25" s="288"/>
      <c r="G25" s="288"/>
      <c r="H25" s="288"/>
      <c r="I25" s="288"/>
      <c r="J25" s="260" t="str">
        <f t="shared" si="4"/>
        <v/>
      </c>
      <c r="K25" s="308"/>
      <c r="L25" s="290"/>
      <c r="M25" s="124">
        <f t="shared" si="0"/>
        <v>0</v>
      </c>
      <c r="N25" s="124">
        <f t="shared" si="1"/>
        <v>0</v>
      </c>
      <c r="O25" s="124">
        <f t="shared" si="2"/>
        <v>0</v>
      </c>
      <c r="P25" s="196">
        <f t="shared" si="5"/>
        <v>0</v>
      </c>
      <c r="Q25" s="197">
        <f>IF(I25&gt;0,IF(A25="A",Semester!$B$17,0),0)</f>
        <v>0</v>
      </c>
      <c r="R25" s="198">
        <f>IF(I25&gt;0,IF(A25="B",Semester!$C$17,0),0)</f>
        <v>0</v>
      </c>
      <c r="S25" s="198">
        <f>IF(I25&gt;0,IF(A25="C",Semester!$D$17,0),0)</f>
        <v>0</v>
      </c>
      <c r="T25" s="31" t="str">
        <f t="shared" si="3"/>
        <v/>
      </c>
      <c r="U25" t="str">
        <f>Admin2!C264</f>
        <v/>
      </c>
    </row>
    <row r="26" spans="1:21" x14ac:dyDescent="0.35">
      <c r="A26" s="18" t="str">
        <f>IF(IF(B26&gt;=Admin1!$B$4,IF(B26&lt;=Admin1!$C$4,"A",IF(B26&gt;=Admin1!$B$5,IF(B26&lt;=Admin1!$C$5,"B",IF(B26&gt;=Admin1!$B$6,IF(B26&lt;=Admin1!$C$6,"C","--"))))))=FALSE,"--",IF(B26&gt;=Admin1!$B$4,IF(B26&lt;=Admin1!$C$4,"A",IF(B26&gt;=Admin1!$B$5,IF(B26&lt;=Admin1!$C$5,"B",IF(B26&gt;=Admin1!$B$6,IF(B26&lt;=Admin1!$C$6,"C","--")))))))</f>
        <v>A</v>
      </c>
      <c r="B26" s="119">
        <f>Admin2!A265</f>
        <v>44460</v>
      </c>
      <c r="C26" s="119" t="str">
        <f>Admin2!B265</f>
        <v>Tis</v>
      </c>
      <c r="D26" s="345"/>
      <c r="E26" s="288"/>
      <c r="F26" s="288"/>
      <c r="G26" s="288"/>
      <c r="H26" s="288"/>
      <c r="I26" s="288"/>
      <c r="J26" s="260" t="str">
        <f t="shared" si="4"/>
        <v/>
      </c>
      <c r="K26" s="308"/>
      <c r="L26" s="290"/>
      <c r="M26" s="124">
        <f t="shared" si="0"/>
        <v>0</v>
      </c>
      <c r="N26" s="124">
        <f t="shared" si="1"/>
        <v>0</v>
      </c>
      <c r="O26" s="124">
        <f t="shared" si="2"/>
        <v>0</v>
      </c>
      <c r="P26" s="196">
        <f t="shared" si="5"/>
        <v>0</v>
      </c>
      <c r="Q26" s="197">
        <f>IF(I26&gt;0,IF(A26="A",Semester!$B$17,0),0)</f>
        <v>0</v>
      </c>
      <c r="R26" s="198">
        <f>IF(I26&gt;0,IF(A26="B",Semester!$C$17,0),0)</f>
        <v>0</v>
      </c>
      <c r="S26" s="198">
        <f>IF(I26&gt;0,IF(A26="C",Semester!$D$17,0),0)</f>
        <v>0</v>
      </c>
      <c r="T26" s="31" t="str">
        <f t="shared" si="3"/>
        <v/>
      </c>
      <c r="U26" t="str">
        <f>Admin2!C265</f>
        <v/>
      </c>
    </row>
    <row r="27" spans="1:21" x14ac:dyDescent="0.35">
      <c r="A27" s="18" t="str">
        <f>IF(IF(B27&gt;=Admin1!$B$4,IF(B27&lt;=Admin1!$C$4,"A",IF(B27&gt;=Admin1!$B$5,IF(B27&lt;=Admin1!$C$5,"B",IF(B27&gt;=Admin1!$B$6,IF(B27&lt;=Admin1!$C$6,"C","--"))))))=FALSE,"--",IF(B27&gt;=Admin1!$B$4,IF(B27&lt;=Admin1!$C$4,"A",IF(B27&gt;=Admin1!$B$5,IF(B27&lt;=Admin1!$C$5,"B",IF(B27&gt;=Admin1!$B$6,IF(B27&lt;=Admin1!$C$6,"C","--")))))))</f>
        <v>A</v>
      </c>
      <c r="B27" s="119">
        <f>Admin2!A266</f>
        <v>44461</v>
      </c>
      <c r="C27" s="119" t="str">
        <f>Admin2!B266</f>
        <v>Ons</v>
      </c>
      <c r="D27" s="345"/>
      <c r="E27" s="288"/>
      <c r="F27" s="288"/>
      <c r="G27" s="288"/>
      <c r="H27" s="288"/>
      <c r="I27" s="288"/>
      <c r="J27" s="260" t="str">
        <f t="shared" si="4"/>
        <v/>
      </c>
      <c r="K27" s="308"/>
      <c r="L27" s="290"/>
      <c r="M27" s="124">
        <f t="shared" si="0"/>
        <v>0</v>
      </c>
      <c r="N27" s="124">
        <f t="shared" si="1"/>
        <v>0</v>
      </c>
      <c r="O27" s="124">
        <f t="shared" si="2"/>
        <v>0</v>
      </c>
      <c r="P27" s="196">
        <f t="shared" si="5"/>
        <v>0</v>
      </c>
      <c r="Q27" s="197">
        <f>IF(I27&gt;0,IF(A27="A",Semester!$B$17,0),0)</f>
        <v>0</v>
      </c>
      <c r="R27" s="198">
        <f>IF(I27&gt;0,IF(A27="B",Semester!$C$17,0),0)</f>
        <v>0</v>
      </c>
      <c r="S27" s="198">
        <f>IF(I27&gt;0,IF(A27="C",Semester!$D$17,0),0)</f>
        <v>0</v>
      </c>
      <c r="T27" s="31" t="str">
        <f t="shared" si="3"/>
        <v/>
      </c>
      <c r="U27" t="str">
        <f>Admin2!C266</f>
        <v/>
      </c>
    </row>
    <row r="28" spans="1:21" x14ac:dyDescent="0.35">
      <c r="A28" s="18" t="str">
        <f>IF(IF(B28&gt;=Admin1!$B$4,IF(B28&lt;=Admin1!$C$4,"A",IF(B28&gt;=Admin1!$B$5,IF(B28&lt;=Admin1!$C$5,"B",IF(B28&gt;=Admin1!$B$6,IF(B28&lt;=Admin1!$C$6,"C","--"))))))=FALSE,"--",IF(B28&gt;=Admin1!$B$4,IF(B28&lt;=Admin1!$C$4,"A",IF(B28&gt;=Admin1!$B$5,IF(B28&lt;=Admin1!$C$5,"B",IF(B28&gt;=Admin1!$B$6,IF(B28&lt;=Admin1!$C$6,"C","--")))))))</f>
        <v>A</v>
      </c>
      <c r="B28" s="119">
        <f>Admin2!A267</f>
        <v>44462</v>
      </c>
      <c r="C28" s="119" t="str">
        <f>Admin2!B267</f>
        <v>Tor</v>
      </c>
      <c r="D28" s="345"/>
      <c r="E28" s="288"/>
      <c r="F28" s="288"/>
      <c r="G28" s="288"/>
      <c r="H28" s="288"/>
      <c r="I28" s="288"/>
      <c r="J28" s="260" t="str">
        <f t="shared" si="4"/>
        <v/>
      </c>
      <c r="K28" s="308"/>
      <c r="L28" s="290"/>
      <c r="M28" s="124">
        <f t="shared" si="0"/>
        <v>0</v>
      </c>
      <c r="N28" s="124">
        <f t="shared" si="1"/>
        <v>0</v>
      </c>
      <c r="O28" s="124">
        <f t="shared" si="2"/>
        <v>0</v>
      </c>
      <c r="P28" s="196">
        <f t="shared" si="5"/>
        <v>0</v>
      </c>
      <c r="Q28" s="197">
        <f>IF(I28&gt;0,IF(A28="A",Semester!$B$17,0),0)</f>
        <v>0</v>
      </c>
      <c r="R28" s="198">
        <f>IF(I28&gt;0,IF(A28="B",Semester!$C$17,0),0)</f>
        <v>0</v>
      </c>
      <c r="S28" s="198">
        <f>IF(I28&gt;0,IF(A28="C",Semester!$D$17,0),0)</f>
        <v>0</v>
      </c>
      <c r="T28" s="31" t="str">
        <f t="shared" si="3"/>
        <v/>
      </c>
      <c r="U28" t="str">
        <f>Admin2!C267</f>
        <v/>
      </c>
    </row>
    <row r="29" spans="1:21" x14ac:dyDescent="0.35">
      <c r="A29" s="18" t="str">
        <f>IF(IF(B29&gt;=Admin1!$B$4,IF(B29&lt;=Admin1!$C$4,"A",IF(B29&gt;=Admin1!$B$5,IF(B29&lt;=Admin1!$C$5,"B",IF(B29&gt;=Admin1!$B$6,IF(B29&lt;=Admin1!$C$6,"C","--"))))))=FALSE,"--",IF(B29&gt;=Admin1!$B$4,IF(B29&lt;=Admin1!$C$4,"A",IF(B29&gt;=Admin1!$B$5,IF(B29&lt;=Admin1!$C$5,"B",IF(B29&gt;=Admin1!$B$6,IF(B29&lt;=Admin1!$C$6,"C","--")))))))</f>
        <v>A</v>
      </c>
      <c r="B29" s="119">
        <f>Admin2!A268</f>
        <v>44463</v>
      </c>
      <c r="C29" s="119" t="str">
        <f>Admin2!B268</f>
        <v>Fre</v>
      </c>
      <c r="D29" s="345"/>
      <c r="E29" s="288"/>
      <c r="F29" s="288"/>
      <c r="G29" s="288"/>
      <c r="H29" s="288"/>
      <c r="I29" s="288"/>
      <c r="J29" s="260" t="str">
        <f t="shared" si="4"/>
        <v/>
      </c>
      <c r="K29" s="308"/>
      <c r="L29" s="290"/>
      <c r="M29" s="124">
        <f t="shared" si="0"/>
        <v>0</v>
      </c>
      <c r="N29" s="124">
        <f t="shared" si="1"/>
        <v>0</v>
      </c>
      <c r="O29" s="124">
        <f t="shared" si="2"/>
        <v>0</v>
      </c>
      <c r="P29" s="196">
        <f t="shared" si="5"/>
        <v>0</v>
      </c>
      <c r="Q29" s="197">
        <f>IF(I29&gt;0,IF(A29="A",Semester!$B$17,0),0)</f>
        <v>0</v>
      </c>
      <c r="R29" s="198">
        <f>IF(I29&gt;0,IF(A29="B",Semester!$C$17,0),0)</f>
        <v>0</v>
      </c>
      <c r="S29" s="198">
        <f>IF(I29&gt;0,IF(A29="C",Semester!$D$17,0),0)</f>
        <v>0</v>
      </c>
      <c r="T29" s="31" t="str">
        <f t="shared" si="3"/>
        <v/>
      </c>
      <c r="U29" t="str">
        <f>Admin2!C268</f>
        <v/>
      </c>
    </row>
    <row r="30" spans="1:21" x14ac:dyDescent="0.35">
      <c r="A30" s="18" t="str">
        <f>IF(IF(B30&gt;=Admin1!$B$4,IF(B30&lt;=Admin1!$C$4,"A",IF(B30&gt;=Admin1!$B$5,IF(B30&lt;=Admin1!$C$5,"B",IF(B30&gt;=Admin1!$B$6,IF(B30&lt;=Admin1!$C$6,"C","--"))))))=FALSE,"--",IF(B30&gt;=Admin1!$B$4,IF(B30&lt;=Admin1!$C$4,"A",IF(B30&gt;=Admin1!$B$5,IF(B30&lt;=Admin1!$C$5,"B",IF(B30&gt;=Admin1!$B$6,IF(B30&lt;=Admin1!$C$6,"C","--")))))))</f>
        <v>A</v>
      </c>
      <c r="B30" s="119">
        <f>Admin2!A269</f>
        <v>44464</v>
      </c>
      <c r="C30" s="119" t="str">
        <f>Admin2!B269</f>
        <v>Lör</v>
      </c>
      <c r="D30" s="345"/>
      <c r="E30" s="288"/>
      <c r="F30" s="288"/>
      <c r="G30" s="288"/>
      <c r="H30" s="288"/>
      <c r="I30" s="288"/>
      <c r="J30" s="260" t="str">
        <f t="shared" si="4"/>
        <v/>
      </c>
      <c r="K30" s="308"/>
      <c r="L30" s="290"/>
      <c r="M30" s="124">
        <f t="shared" si="0"/>
        <v>0</v>
      </c>
      <c r="N30" s="124">
        <f t="shared" si="1"/>
        <v>0</v>
      </c>
      <c r="O30" s="124">
        <f t="shared" si="2"/>
        <v>0</v>
      </c>
      <c r="P30" s="196">
        <f t="shared" si="5"/>
        <v>0</v>
      </c>
      <c r="Q30" s="197">
        <f>IF(I30&gt;0,IF(A30="A",Semester!$B$17,0),0)</f>
        <v>0</v>
      </c>
      <c r="R30" s="198">
        <f>IF(I30&gt;0,IF(A30="B",Semester!$C$17,0),0)</f>
        <v>0</v>
      </c>
      <c r="S30" s="198">
        <f>IF(I30&gt;0,IF(A30="C",Semester!$D$17,0),0)</f>
        <v>0</v>
      </c>
      <c r="T30" s="31" t="str">
        <f t="shared" si="3"/>
        <v/>
      </c>
      <c r="U30" t="str">
        <f>Admin2!C269</f>
        <v/>
      </c>
    </row>
    <row r="31" spans="1:21" x14ac:dyDescent="0.35">
      <c r="A31" s="18" t="str">
        <f>IF(IF(B31&gt;=Admin1!$B$4,IF(B31&lt;=Admin1!$C$4,"A",IF(B31&gt;=Admin1!$B$5,IF(B31&lt;=Admin1!$C$5,"B",IF(B31&gt;=Admin1!$B$6,IF(B31&lt;=Admin1!$C$6,"C","--"))))))=FALSE,"--",IF(B31&gt;=Admin1!$B$4,IF(B31&lt;=Admin1!$C$4,"A",IF(B31&gt;=Admin1!$B$5,IF(B31&lt;=Admin1!$C$5,"B",IF(B31&gt;=Admin1!$B$6,IF(B31&lt;=Admin1!$C$6,"C","--")))))))</f>
        <v>A</v>
      </c>
      <c r="B31" s="119">
        <f>Admin2!A270</f>
        <v>44465</v>
      </c>
      <c r="C31" s="119" t="str">
        <f>Admin2!B270</f>
        <v>Sön</v>
      </c>
      <c r="D31" s="345"/>
      <c r="E31" s="288"/>
      <c r="F31" s="288"/>
      <c r="G31" s="288"/>
      <c r="H31" s="288"/>
      <c r="I31" s="288"/>
      <c r="J31" s="260" t="str">
        <f t="shared" si="4"/>
        <v/>
      </c>
      <c r="K31" s="308"/>
      <c r="L31" s="290"/>
      <c r="M31" s="124">
        <f t="shared" si="0"/>
        <v>0</v>
      </c>
      <c r="N31" s="124">
        <f t="shared" si="1"/>
        <v>0</v>
      </c>
      <c r="O31" s="124">
        <f t="shared" si="2"/>
        <v>0</v>
      </c>
      <c r="P31" s="196">
        <f t="shared" si="5"/>
        <v>0</v>
      </c>
      <c r="Q31" s="197">
        <f>IF(I31&gt;0,IF(A31="A",Semester!$B$17,0),0)</f>
        <v>0</v>
      </c>
      <c r="R31" s="198">
        <f>IF(I31&gt;0,IF(A31="B",Semester!$C$17,0),0)</f>
        <v>0</v>
      </c>
      <c r="S31" s="198">
        <f>IF(I31&gt;0,IF(A31="C",Semester!$D$17,0),0)</f>
        <v>0</v>
      </c>
      <c r="T31" s="31" t="str">
        <f t="shared" si="3"/>
        <v/>
      </c>
      <c r="U31" t="str">
        <f>Admin2!C270</f>
        <v/>
      </c>
    </row>
    <row r="32" spans="1:21" x14ac:dyDescent="0.35">
      <c r="A32" s="18" t="str">
        <f>IF(IF(B32&gt;=Admin1!$B$4,IF(B32&lt;=Admin1!$C$4,"A",IF(B32&gt;=Admin1!$B$5,IF(B32&lt;=Admin1!$C$5,"B",IF(B32&gt;=Admin1!$B$6,IF(B32&lt;=Admin1!$C$6,"C","--"))))))=FALSE,"--",IF(B32&gt;=Admin1!$B$4,IF(B32&lt;=Admin1!$C$4,"A",IF(B32&gt;=Admin1!$B$5,IF(B32&lt;=Admin1!$C$5,"B",IF(B32&gt;=Admin1!$B$6,IF(B32&lt;=Admin1!$C$6,"C","--")))))))</f>
        <v>A</v>
      </c>
      <c r="B32" s="119">
        <f>Admin2!A271</f>
        <v>44466</v>
      </c>
      <c r="C32" s="119" t="str">
        <f>Admin2!B271</f>
        <v>Mån</v>
      </c>
      <c r="D32" s="345"/>
      <c r="E32" s="288"/>
      <c r="F32" s="288"/>
      <c r="G32" s="288"/>
      <c r="H32" s="288"/>
      <c r="I32" s="288"/>
      <c r="J32" s="260" t="str">
        <f t="shared" si="4"/>
        <v/>
      </c>
      <c r="K32" s="308"/>
      <c r="L32" s="290"/>
      <c r="M32" s="124">
        <f t="shared" si="0"/>
        <v>0</v>
      </c>
      <c r="N32" s="124">
        <f t="shared" si="1"/>
        <v>0</v>
      </c>
      <c r="O32" s="124">
        <f t="shared" si="2"/>
        <v>0</v>
      </c>
      <c r="P32" s="196">
        <f t="shared" si="5"/>
        <v>0</v>
      </c>
      <c r="Q32" s="197">
        <f>IF(I32&gt;0,IF(A32="A",Semester!$B$17,0),0)</f>
        <v>0</v>
      </c>
      <c r="R32" s="198">
        <f>IF(I32&gt;0,IF(A32="B",Semester!$C$17,0),0)</f>
        <v>0</v>
      </c>
      <c r="S32" s="198">
        <f>IF(I32&gt;0,IF(A32="C",Semester!$D$17,0),0)</f>
        <v>0</v>
      </c>
      <c r="T32" s="31" t="str">
        <f t="shared" si="3"/>
        <v/>
      </c>
      <c r="U32" t="str">
        <f>Admin2!C271</f>
        <v/>
      </c>
    </row>
    <row r="33" spans="1:23" x14ac:dyDescent="0.35">
      <c r="A33" s="18" t="str">
        <f>IF(IF(B33&gt;=Admin1!$B$4,IF(B33&lt;=Admin1!$C$4,"A",IF(B33&gt;=Admin1!$B$5,IF(B33&lt;=Admin1!$C$5,"B",IF(B33&gt;=Admin1!$B$6,IF(B33&lt;=Admin1!$C$6,"C","--"))))))=FALSE,"--",IF(B33&gt;=Admin1!$B$4,IF(B33&lt;=Admin1!$C$4,"A",IF(B33&gt;=Admin1!$B$5,IF(B33&lt;=Admin1!$C$5,"B",IF(B33&gt;=Admin1!$B$6,IF(B33&lt;=Admin1!$C$6,"C","--")))))))</f>
        <v>A</v>
      </c>
      <c r="B33" s="119">
        <f>Admin2!A272</f>
        <v>44467</v>
      </c>
      <c r="C33" s="119" t="str">
        <f>Admin2!B272</f>
        <v>Tis</v>
      </c>
      <c r="D33" s="345"/>
      <c r="E33" s="288"/>
      <c r="F33" s="288"/>
      <c r="G33" s="288"/>
      <c r="H33" s="288"/>
      <c r="I33" s="288"/>
      <c r="J33" s="260" t="str">
        <f t="shared" si="4"/>
        <v/>
      </c>
      <c r="K33" s="308"/>
      <c r="L33" s="290"/>
      <c r="M33" s="124">
        <f t="shared" si="0"/>
        <v>0</v>
      </c>
      <c r="N33" s="124">
        <f t="shared" si="1"/>
        <v>0</v>
      </c>
      <c r="O33" s="124">
        <f t="shared" si="2"/>
        <v>0</v>
      </c>
      <c r="P33" s="196">
        <f t="shared" si="5"/>
        <v>0</v>
      </c>
      <c r="Q33" s="197">
        <f>IF(I33&gt;0,IF(A33="A",Semester!$B$17,0),0)</f>
        <v>0</v>
      </c>
      <c r="R33" s="198">
        <f>IF(I33&gt;0,IF(A33="B",Semester!$C$17,0),0)</f>
        <v>0</v>
      </c>
      <c r="S33" s="198">
        <f>IF(I33&gt;0,IF(A33="C",Semester!$D$17,0),0)</f>
        <v>0</v>
      </c>
      <c r="T33" s="31" t="str">
        <f t="shared" si="3"/>
        <v/>
      </c>
      <c r="U33" t="str">
        <f>Admin2!C272</f>
        <v/>
      </c>
    </row>
    <row r="34" spans="1:23" x14ac:dyDescent="0.35">
      <c r="A34" s="18" t="str">
        <f>IF(IF(B34&gt;=Admin1!$B$4,IF(B34&lt;=Admin1!$C$4,"A",IF(B34&gt;=Admin1!$B$5,IF(B34&lt;=Admin1!$C$5,"B",IF(B34&gt;=Admin1!$B$6,IF(B34&lt;=Admin1!$C$6,"C","--"))))))=FALSE,"--",IF(B34&gt;=Admin1!$B$4,IF(B34&lt;=Admin1!$C$4,"A",IF(B34&gt;=Admin1!$B$5,IF(B34&lt;=Admin1!$C$5,"B",IF(B34&gt;=Admin1!$B$6,IF(B34&lt;=Admin1!$C$6,"C","--")))))))</f>
        <v>A</v>
      </c>
      <c r="B34" s="119">
        <f>Admin2!A273</f>
        <v>44468</v>
      </c>
      <c r="C34" s="119" t="str">
        <f>Admin2!B273</f>
        <v>Ons</v>
      </c>
      <c r="D34" s="345"/>
      <c r="E34" s="288"/>
      <c r="F34" s="288"/>
      <c r="G34" s="288"/>
      <c r="H34" s="288"/>
      <c r="I34" s="288"/>
      <c r="J34" s="260" t="str">
        <f t="shared" si="4"/>
        <v/>
      </c>
      <c r="K34" s="308"/>
      <c r="L34" s="290"/>
      <c r="M34" s="124">
        <f t="shared" si="0"/>
        <v>0</v>
      </c>
      <c r="N34" s="124">
        <f t="shared" si="1"/>
        <v>0</v>
      </c>
      <c r="O34" s="124">
        <f t="shared" si="2"/>
        <v>0</v>
      </c>
      <c r="P34" s="196">
        <f t="shared" si="5"/>
        <v>0</v>
      </c>
      <c r="Q34" s="197">
        <f>IF(I34&gt;0,IF(A34="A",Semester!$B$17,0),0)</f>
        <v>0</v>
      </c>
      <c r="R34" s="198">
        <f>IF(I34&gt;0,IF(A34="B",Semester!$C$17,0),0)</f>
        <v>0</v>
      </c>
      <c r="S34" s="198">
        <f>IF(I34&gt;0,IF(A34="C",Semester!$D$17,0),0)</f>
        <v>0</v>
      </c>
      <c r="T34" s="31" t="str">
        <f t="shared" si="3"/>
        <v/>
      </c>
      <c r="U34" t="str">
        <f>Admin2!C273</f>
        <v/>
      </c>
    </row>
    <row r="35" spans="1:23" x14ac:dyDescent="0.35">
      <c r="A35" s="18" t="str">
        <f>IF(IF(B35&gt;=Admin1!$B$4,IF(B35&lt;=Admin1!$C$4,"A",IF(B35&gt;=Admin1!$B$5,IF(B35&lt;=Admin1!$C$5,"B",IF(B35&gt;=Admin1!$B$6,IF(B35&lt;=Admin1!$C$6,"C","--"))))))=FALSE,"--",IF(B35&gt;=Admin1!$B$4,IF(B35&lt;=Admin1!$C$4,"A",IF(B35&gt;=Admin1!$B$5,IF(B35&lt;=Admin1!$C$5,"B",IF(B35&gt;=Admin1!$B$6,IF(B35&lt;=Admin1!$C$6,"C","--")))))))</f>
        <v>A</v>
      </c>
      <c r="B35" s="119">
        <f>Admin2!A274</f>
        <v>44469</v>
      </c>
      <c r="C35" s="119" t="str">
        <f>Admin2!B274</f>
        <v>Tor</v>
      </c>
      <c r="D35" s="345"/>
      <c r="E35" s="288"/>
      <c r="F35" s="288"/>
      <c r="G35" s="288"/>
      <c r="H35" s="288"/>
      <c r="I35" s="288"/>
      <c r="J35" s="260" t="str">
        <f t="shared" si="4"/>
        <v/>
      </c>
      <c r="K35" s="308"/>
      <c r="L35" s="290"/>
      <c r="M35" s="124">
        <f t="shared" si="0"/>
        <v>0</v>
      </c>
      <c r="N35" s="124">
        <f t="shared" si="1"/>
        <v>0</v>
      </c>
      <c r="O35" s="124">
        <f t="shared" si="2"/>
        <v>0</v>
      </c>
      <c r="P35" s="196">
        <f t="shared" si="5"/>
        <v>0</v>
      </c>
      <c r="Q35" s="197">
        <f>IF(I35&gt;0,IF(A35="A",Semester!$B$17,0),0)</f>
        <v>0</v>
      </c>
      <c r="R35" s="198">
        <f>IF(I35&gt;0,IF(A35="B",Semester!$C$17,0),0)</f>
        <v>0</v>
      </c>
      <c r="S35" s="198">
        <f>IF(I35&gt;0,IF(A35="C",Semester!$D$17,0),0)</f>
        <v>0</v>
      </c>
      <c r="T35" s="31" t="str">
        <f t="shared" si="3"/>
        <v/>
      </c>
      <c r="U35" t="str">
        <f>Admin2!C274</f>
        <v/>
      </c>
    </row>
    <row r="36" spans="1:23" ht="15" thickBot="1" x14ac:dyDescent="0.4">
      <c r="A36" s="120" t="str">
        <f>IF(IF(B36&gt;=Admin1!$B$4,IF(B36&lt;=Admin1!$C$4,"A",IF(B36&gt;=Admin1!$B$5,IF(B36&lt;=Admin1!$C$5,"B",IF(B36&gt;=Admin1!$B$6,IF(B36&lt;=Admin1!$C$6,"C","--"))))))=FALSE,"--",IF(B36&gt;=Admin1!$B$4,IF(B36&lt;=Admin1!$C$4,"A",IF(B36&gt;=Admin1!$B$5,IF(B36&lt;=Admin1!$C$5,"B",IF(B36&gt;=Admin1!$B$6,IF(B36&lt;=Admin1!$C$6,"C","--")))))))</f>
        <v>--</v>
      </c>
      <c r="B36" s="121"/>
      <c r="C36" s="121"/>
      <c r="D36" s="260"/>
      <c r="E36" s="261"/>
      <c r="F36" s="261"/>
      <c r="G36" s="261"/>
      <c r="H36" s="261"/>
      <c r="I36" s="261"/>
      <c r="J36" s="261" t="str">
        <f t="shared" si="4"/>
        <v/>
      </c>
      <c r="K36" s="310"/>
      <c r="L36" s="225"/>
      <c r="M36" s="124">
        <f t="shared" si="0"/>
        <v>0</v>
      </c>
      <c r="N36" s="124">
        <f t="shared" si="1"/>
        <v>0</v>
      </c>
      <c r="O36" s="124">
        <f t="shared" si="2"/>
        <v>0</v>
      </c>
      <c r="P36" s="199">
        <f t="shared" si="5"/>
        <v>0</v>
      </c>
      <c r="Q36" s="200">
        <f>IF(I36&gt;0,IF(A36="A",Semester!$B$17,0),0)</f>
        <v>0</v>
      </c>
      <c r="R36" s="201">
        <f>IF(I36&gt;0,IF(A36="B",Semester!$C$17,0),0)</f>
        <v>0</v>
      </c>
      <c r="S36" s="201">
        <f>IF(I36&gt;0,IF(A36="C",Semester!$D$17,0),0)</f>
        <v>0</v>
      </c>
      <c r="T36" s="31" t="str">
        <f t="shared" si="3"/>
        <v/>
      </c>
    </row>
    <row r="37" spans="1:23" ht="15" thickBot="1" x14ac:dyDescent="0.4">
      <c r="A37" s="444" t="s">
        <v>258</v>
      </c>
      <c r="B37" s="445"/>
      <c r="C37" s="446"/>
      <c r="D37" s="210">
        <f>COUNT(D6:D36)</f>
        <v>0</v>
      </c>
      <c r="E37" s="130">
        <f t="shared" ref="E37" si="6">COUNT(E6:E36)</f>
        <v>0</v>
      </c>
      <c r="F37" s="130">
        <f>SUM(M6:M36)</f>
        <v>0</v>
      </c>
      <c r="G37" s="130">
        <f>SUM(N6:N36)</f>
        <v>0</v>
      </c>
      <c r="H37" s="130">
        <f>SUM(O6:O36)</f>
        <v>0</v>
      </c>
      <c r="I37" s="130">
        <f>COUNT(I6:I36)</f>
        <v>0</v>
      </c>
      <c r="J37" s="202">
        <f>(D37-E37-F37-G37-H37-IF(E38+F38+G38+H38=0,D37,I37))*-1</f>
        <v>0</v>
      </c>
      <c r="K37" s="212" t="s">
        <v>149</v>
      </c>
      <c r="L37" s="211">
        <f>SUM(L6:L36)</f>
        <v>0</v>
      </c>
      <c r="P37" s="203">
        <f>SUM(P6:P36)</f>
        <v>0</v>
      </c>
      <c r="Q37" s="204">
        <f>SUM(Q6:Q36)</f>
        <v>0</v>
      </c>
      <c r="R37" s="205">
        <f t="shared" ref="R37:S37" si="7">SUM(R6:R36)</f>
        <v>0</v>
      </c>
      <c r="S37" s="206">
        <f t="shared" si="7"/>
        <v>0</v>
      </c>
      <c r="T37" s="256"/>
      <c r="U37" s="257"/>
    </row>
    <row r="38" spans="1:23" ht="15" thickBot="1" x14ac:dyDescent="0.4">
      <c r="A38" s="444" t="s">
        <v>259</v>
      </c>
      <c r="B38" s="445"/>
      <c r="C38" s="446"/>
      <c r="D38" s="258">
        <f t="shared" ref="D38:J38" si="8">SUM(D6:D36)</f>
        <v>0</v>
      </c>
      <c r="E38" s="259">
        <f t="shared" si="8"/>
        <v>0</v>
      </c>
      <c r="F38" s="259">
        <f t="shared" si="8"/>
        <v>0</v>
      </c>
      <c r="G38" s="259">
        <f t="shared" si="8"/>
        <v>0</v>
      </c>
      <c r="H38" s="259">
        <f t="shared" si="8"/>
        <v>0</v>
      </c>
      <c r="I38" s="259">
        <f t="shared" si="8"/>
        <v>0</v>
      </c>
      <c r="J38" s="259">
        <f t="shared" si="8"/>
        <v>0</v>
      </c>
      <c r="K38" s="438"/>
      <c r="L38" s="439"/>
      <c r="M38" s="439"/>
      <c r="N38" s="439"/>
      <c r="O38" s="439"/>
      <c r="P38" s="440"/>
    </row>
    <row r="39" spans="1:23" ht="15" customHeight="1" thickBot="1" x14ac:dyDescent="0.4">
      <c r="A39" s="296"/>
      <c r="B39" s="255"/>
      <c r="C39" s="255"/>
      <c r="D39" s="266"/>
      <c r="E39" s="266"/>
      <c r="F39" s="266"/>
      <c r="G39" s="266"/>
      <c r="H39" s="266"/>
      <c r="I39" s="266"/>
      <c r="J39" s="265"/>
      <c r="K39" s="438"/>
      <c r="L39" s="439"/>
      <c r="M39" s="439"/>
      <c r="N39" s="439"/>
      <c r="O39" s="439"/>
      <c r="P39" s="440"/>
      <c r="V39" s="316" t="s">
        <v>260</v>
      </c>
      <c r="W39" s="257"/>
    </row>
    <row r="40" spans="1:23" ht="15" thickBot="1" x14ac:dyDescent="0.4">
      <c r="A40" s="447" t="s">
        <v>261</v>
      </c>
      <c r="B40" s="448"/>
      <c r="C40" s="448"/>
      <c r="D40" s="449"/>
      <c r="E40" s="262" t="s">
        <v>262</v>
      </c>
      <c r="F40" s="262" t="s">
        <v>233</v>
      </c>
      <c r="G40" s="263" t="s">
        <v>56</v>
      </c>
      <c r="H40" s="281" t="s">
        <v>263</v>
      </c>
      <c r="I40" s="282" t="s">
        <v>264</v>
      </c>
      <c r="J40" s="264"/>
      <c r="K40" s="438"/>
      <c r="L40" s="439"/>
      <c r="M40" s="439"/>
      <c r="N40" s="439"/>
      <c r="O40" s="439"/>
      <c r="P40" s="440"/>
      <c r="V40" s="107" t="s">
        <v>262</v>
      </c>
      <c r="W40" s="107" t="s">
        <v>265</v>
      </c>
    </row>
    <row r="41" spans="1:23" x14ac:dyDescent="0.35">
      <c r="A41" s="69"/>
      <c r="B41"/>
      <c r="D41" s="269" t="s">
        <v>266</v>
      </c>
      <c r="E41" s="267">
        <f>Admin1!C18</f>
        <v>20.55</v>
      </c>
      <c r="F41" s="269">
        <f>D37</f>
        <v>0</v>
      </c>
      <c r="G41" s="276">
        <f>SUM(E37:I37)</f>
        <v>0</v>
      </c>
      <c r="H41" s="283">
        <f>Aug!I41</f>
        <v>0</v>
      </c>
      <c r="I41" s="284">
        <f>G41-F41+H41</f>
        <v>0</v>
      </c>
      <c r="J41" s="292" t="s">
        <v>267</v>
      </c>
      <c r="K41" s="438"/>
      <c r="L41" s="439"/>
      <c r="M41" s="439"/>
      <c r="N41" s="439"/>
      <c r="O41" s="439"/>
      <c r="P41" s="440"/>
      <c r="V41" s="107" t="s">
        <v>233</v>
      </c>
      <c r="W41" s="107" t="s">
        <v>268</v>
      </c>
    </row>
    <row r="42" spans="1:23" ht="15" thickBot="1" x14ac:dyDescent="0.4">
      <c r="A42" s="69"/>
      <c r="B42"/>
      <c r="C42" s="126"/>
      <c r="D42" s="271" t="s">
        <v>269</v>
      </c>
      <c r="E42" s="268">
        <f>Admin1!D18</f>
        <v>164.4</v>
      </c>
      <c r="F42" s="268">
        <f>D38</f>
        <v>0</v>
      </c>
      <c r="G42" s="277">
        <f>SUM(E38:I38)</f>
        <v>0</v>
      </c>
      <c r="H42" s="285">
        <f>Aug!I42</f>
        <v>0</v>
      </c>
      <c r="I42" s="286">
        <f>G42-F42+H42</f>
        <v>0</v>
      </c>
      <c r="J42" s="292" t="s">
        <v>267</v>
      </c>
      <c r="K42" s="450" t="s">
        <v>270</v>
      </c>
      <c r="L42" s="451"/>
      <c r="M42" s="451"/>
      <c r="N42" s="451"/>
      <c r="O42" s="451"/>
      <c r="P42" s="452"/>
      <c r="Q42" s="8"/>
      <c r="R42" s="8"/>
      <c r="S42" s="8"/>
      <c r="V42" s="107" t="s">
        <v>56</v>
      </c>
      <c r="W42" s="107" t="s">
        <v>271</v>
      </c>
    </row>
    <row r="43" spans="1:23" ht="15" customHeight="1" thickBot="1" x14ac:dyDescent="0.4">
      <c r="A43" s="297"/>
      <c r="B43" s="270"/>
      <c r="C43" s="270"/>
      <c r="D43" s="272"/>
      <c r="E43" s="273"/>
      <c r="F43" s="274"/>
      <c r="G43" s="274"/>
      <c r="H43" s="274"/>
      <c r="I43" s="274"/>
      <c r="J43" s="293"/>
      <c r="K43" s="438"/>
      <c r="L43" s="439"/>
      <c r="M43" s="439"/>
      <c r="N43" s="439"/>
      <c r="O43" s="439"/>
      <c r="P43" s="440"/>
      <c r="V43" s="107" t="s">
        <v>263</v>
      </c>
      <c r="W43" s="107" t="s">
        <v>272</v>
      </c>
    </row>
    <row r="44" spans="1:23" ht="15" thickBot="1" x14ac:dyDescent="0.4">
      <c r="A44" s="453" t="s">
        <v>273</v>
      </c>
      <c r="B44" s="454"/>
      <c r="C44" s="454"/>
      <c r="D44" s="455"/>
      <c r="E44" s="262" t="s">
        <v>274</v>
      </c>
      <c r="F44" s="262" t="s">
        <v>275</v>
      </c>
      <c r="G44" s="456" t="s">
        <v>276</v>
      </c>
      <c r="H44" s="457"/>
      <c r="I44" s="262" t="s">
        <v>277</v>
      </c>
      <c r="J44" s="294"/>
      <c r="K44" s="438"/>
      <c r="L44" s="439"/>
      <c r="M44" s="439"/>
      <c r="N44" s="439"/>
      <c r="O44" s="439"/>
      <c r="P44" s="440"/>
      <c r="V44" s="107"/>
      <c r="W44" s="107" t="s">
        <v>278</v>
      </c>
    </row>
    <row r="45" spans="1:23" ht="15" thickBot="1" x14ac:dyDescent="0.4">
      <c r="A45" s="69"/>
      <c r="B45"/>
      <c r="C45" s="280"/>
      <c r="D45" s="279" t="s">
        <v>56</v>
      </c>
      <c r="E45" s="275">
        <f>Semester!J16</f>
        <v>0</v>
      </c>
      <c r="F45" s="278">
        <f>Semester!C10</f>
        <v>0</v>
      </c>
      <c r="G45" s="458">
        <f>SUM(Semester!E21:E29)</f>
        <v>0</v>
      </c>
      <c r="H45" s="459"/>
      <c r="I45" s="278">
        <f>E45+F45-G45</f>
        <v>0</v>
      </c>
      <c r="J45" s="295"/>
      <c r="K45" s="441"/>
      <c r="L45" s="442"/>
      <c r="M45" s="442"/>
      <c r="N45" s="442"/>
      <c r="O45" s="442"/>
      <c r="P45" s="443"/>
      <c r="V45" s="107" t="s">
        <v>264</v>
      </c>
      <c r="W45" s="107" t="s">
        <v>279</v>
      </c>
    </row>
    <row r="46" spans="1:23" ht="15" thickBot="1" x14ac:dyDescent="0.4">
      <c r="A46" s="428" t="s">
        <v>280</v>
      </c>
      <c r="B46" s="429"/>
      <c r="C46" s="429"/>
      <c r="D46" s="429"/>
      <c r="E46" s="429"/>
      <c r="F46" s="429"/>
      <c r="G46" s="429"/>
      <c r="H46" s="429"/>
      <c r="I46" s="429"/>
      <c r="J46" s="430"/>
      <c r="K46" s="410" t="s">
        <v>281</v>
      </c>
      <c r="L46" s="411"/>
      <c r="M46" s="411"/>
      <c r="N46" s="411"/>
      <c r="O46" s="411"/>
      <c r="P46" s="412"/>
      <c r="V46" s="73" t="s">
        <v>282</v>
      </c>
    </row>
    <row r="47" spans="1:23" x14ac:dyDescent="0.35">
      <c r="A47" s="423" t="s">
        <v>283</v>
      </c>
      <c r="B47" s="466"/>
      <c r="C47" s="467"/>
      <c r="D47" s="467"/>
      <c r="E47" s="467"/>
      <c r="F47" s="467"/>
      <c r="G47" s="467"/>
      <c r="H47" s="467"/>
      <c r="I47" s="468"/>
      <c r="J47" s="300"/>
      <c r="K47" s="460"/>
      <c r="L47" s="461"/>
      <c r="M47" s="461"/>
      <c r="N47" s="461"/>
      <c r="O47" s="461"/>
      <c r="P47" s="462"/>
      <c r="V47" s="107" t="s">
        <v>284</v>
      </c>
      <c r="W47" s="107"/>
    </row>
    <row r="48" spans="1:23" x14ac:dyDescent="0.35">
      <c r="A48" s="424"/>
      <c r="B48" s="469"/>
      <c r="C48" s="470"/>
      <c r="D48" s="470"/>
      <c r="E48" s="470"/>
      <c r="F48" s="470"/>
      <c r="G48" s="470"/>
      <c r="H48" s="470"/>
      <c r="I48" s="471"/>
      <c r="J48" s="301"/>
      <c r="K48" s="463"/>
      <c r="L48" s="464"/>
      <c r="M48" s="464"/>
      <c r="N48" s="464"/>
      <c r="O48" s="464"/>
      <c r="P48" s="465"/>
      <c r="V48" s="107" t="s">
        <v>285</v>
      </c>
      <c r="W48" s="107"/>
    </row>
    <row r="49" spans="1:23" x14ac:dyDescent="0.35">
      <c r="A49" s="424"/>
      <c r="B49" s="469"/>
      <c r="C49" s="470"/>
      <c r="D49" s="470"/>
      <c r="E49" s="470"/>
      <c r="F49" s="470"/>
      <c r="G49" s="470"/>
      <c r="H49" s="470"/>
      <c r="I49" s="471"/>
      <c r="J49" s="301"/>
      <c r="K49" s="463"/>
      <c r="L49" s="464"/>
      <c r="M49" s="464"/>
      <c r="N49" s="464"/>
      <c r="O49" s="464"/>
      <c r="P49" s="465"/>
      <c r="V49" s="107" t="s">
        <v>286</v>
      </c>
      <c r="W49" s="107" t="s">
        <v>287</v>
      </c>
    </row>
    <row r="50" spans="1:23" x14ac:dyDescent="0.35">
      <c r="A50" s="419" t="s">
        <v>5</v>
      </c>
      <c r="B50" s="419"/>
      <c r="C50" s="419"/>
      <c r="D50" s="419"/>
      <c r="E50" s="419"/>
      <c r="F50" s="419"/>
      <c r="G50" s="419"/>
      <c r="H50" s="419"/>
      <c r="I50" s="419"/>
      <c r="J50" s="419"/>
      <c r="K50" s="419"/>
      <c r="L50" s="419"/>
      <c r="M50" s="419"/>
      <c r="N50" s="419"/>
      <c r="O50" s="419"/>
      <c r="P50" s="419"/>
    </row>
  </sheetData>
  <sheetProtection algorithmName="SHA-512" hashValue="Bq3gTvcnowBIJIP6oTIPR2vwR+M9lkmIoK3QLmMaUg6DRUzHKI4uwiY5PqEM9rO8Y2RqWmpJ1R0M4V5leW9bCw==" saltValue="k5pdzUNvFzuuwBw0e5Ff+Q==" spinCount="100000" sheet="1" selectLockedCells="1"/>
  <mergeCells count="24">
    <mergeCell ref="K43:P45"/>
    <mergeCell ref="A37:C37"/>
    <mergeCell ref="A38:C38"/>
    <mergeCell ref="K38:P41"/>
    <mergeCell ref="A40:D40"/>
    <mergeCell ref="K42:P42"/>
    <mergeCell ref="A44:D44"/>
    <mergeCell ref="G44:H44"/>
    <mergeCell ref="G45:H45"/>
    <mergeCell ref="V1:Y1"/>
    <mergeCell ref="J2:K2"/>
    <mergeCell ref="B4:L4"/>
    <mergeCell ref="Q4:S4"/>
    <mergeCell ref="W5:AE5"/>
    <mergeCell ref="K46:P46"/>
    <mergeCell ref="K48:P48"/>
    <mergeCell ref="B49:I49"/>
    <mergeCell ref="K49:P49"/>
    <mergeCell ref="A50:P50"/>
    <mergeCell ref="K47:P47"/>
    <mergeCell ref="A47:A49"/>
    <mergeCell ref="B47:I47"/>
    <mergeCell ref="B48:I48"/>
    <mergeCell ref="A46:J46"/>
  </mergeCells>
  <hyperlinks>
    <hyperlink ref="V1:Y1" location="Uppstart!D14" display="Till uppstartsfliken" xr:uid="{C85A736B-FC01-4BBE-8B9C-31F2A4ACBA50}"/>
    <hyperlink ref="L5" location="Hjälptexter!A4" display="Räkn" xr:uid="{662E95F0-CF51-45DF-A0EF-235B5089A08F}"/>
    <hyperlink ref="L1" r:id="rId1" xr:uid="{D194F7C8-EA6E-4D1E-8934-632C0B570187}"/>
  </hyperlinks>
  <pageMargins left="0.51181102362204722" right="0.31496062992125984" top="0.43307086614173229" bottom="0.43307086614173229" header="0.31496062992125984" footer="0.31496062992125984"/>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50"/>
  <sheetViews>
    <sheetView showGridLines="0" zoomScaleNormal="100" workbookViewId="0">
      <pane xSplit="3" ySplit="5" topLeftCell="D6" activePane="bottomRight" state="frozen"/>
      <selection activeCell="L5" sqref="L5"/>
      <selection pane="topRight" activeCell="L5" sqref="L5"/>
      <selection pane="bottomLeft" activeCell="L5" sqref="L5"/>
      <selection pane="bottomRight" activeCell="D6" sqref="D6"/>
    </sheetView>
  </sheetViews>
  <sheetFormatPr defaultRowHeight="14.5" x14ac:dyDescent="0.35"/>
  <cols>
    <col min="1" max="1" width="3.7265625" style="31" customWidth="1"/>
    <col min="2" max="2" width="4.81640625" style="31" customWidth="1"/>
    <col min="3" max="3" width="6.1796875" customWidth="1"/>
    <col min="4" max="5" width="5.7265625" style="31" customWidth="1"/>
    <col min="6" max="8" width="5.1796875" style="31" customWidth="1"/>
    <col min="9" max="9" width="5.7265625" style="31" customWidth="1"/>
    <col min="10" max="10" width="5.26953125" style="31" customWidth="1"/>
    <col min="11" max="11" width="29.26953125" customWidth="1"/>
    <col min="12" max="12" width="6.7265625" customWidth="1"/>
    <col min="13" max="13" width="3.54296875" style="124" hidden="1" customWidth="1"/>
    <col min="14" max="15" width="3.54296875" hidden="1" customWidth="1"/>
    <col min="16" max="16" width="4.7265625" customWidth="1"/>
    <col min="17" max="19" width="4.453125" hidden="1" customWidth="1"/>
    <col min="20" max="20" width="10.7265625" hidden="1" customWidth="1"/>
    <col min="21" max="21" width="12.1796875" customWidth="1"/>
    <col min="22" max="22" width="6.1796875" customWidth="1"/>
  </cols>
  <sheetData>
    <row r="1" spans="1:31" ht="31.5" customHeight="1" x14ac:dyDescent="0.5">
      <c r="A1" s="207"/>
      <c r="B1" s="123"/>
      <c r="C1" s="64"/>
      <c r="D1" s="123"/>
      <c r="E1" s="123"/>
      <c r="F1" s="123"/>
      <c r="G1" s="123"/>
      <c r="H1" s="123"/>
      <c r="I1" s="191" t="str">
        <f>"Schema för oktober" &amp; RIGHT(Uppstart!K1,5)</f>
        <v>Schema för oktober 2021</v>
      </c>
      <c r="J1" s="123"/>
      <c r="K1" s="64"/>
      <c r="L1" s="328" t="s">
        <v>40</v>
      </c>
      <c r="P1" s="192"/>
      <c r="V1" s="431" t="s">
        <v>223</v>
      </c>
      <c r="W1" s="431"/>
      <c r="X1" s="431"/>
      <c r="Y1" s="431"/>
    </row>
    <row r="2" spans="1:31" ht="15.75" customHeight="1" x14ac:dyDescent="0.35">
      <c r="A2" s="208"/>
      <c r="I2" s="40" t="s">
        <v>36</v>
      </c>
      <c r="J2" s="432" t="str">
        <f>IF(Uppstart!C5="Skriv ditt namn här","Skriv ditt namn på fliken Uppstart",Uppstart!C5)</f>
        <v>Skriv ditt namn på fliken Uppstart</v>
      </c>
      <c r="K2" s="432"/>
      <c r="P2" s="126"/>
      <c r="V2" t="s">
        <v>225</v>
      </c>
    </row>
    <row r="3" spans="1:31" x14ac:dyDescent="0.35">
      <c r="A3" s="161"/>
      <c r="J3" s="125" t="str">
        <f>IF(Uppstart!C6="Skriv arbetsgivarens namn här","Skriv arbetsgivarens namn på fliken Uppstart",Uppstart!C6)</f>
        <v>Skriv arbetsgivarens namn på fliken Uppstart</v>
      </c>
      <c r="P3" s="126"/>
      <c r="V3" t="s">
        <v>227</v>
      </c>
      <c r="W3" t="s">
        <v>228</v>
      </c>
    </row>
    <row r="4" spans="1:31" x14ac:dyDescent="0.35">
      <c r="A4" s="209"/>
      <c r="B4" s="433" t="s">
        <v>229</v>
      </c>
      <c r="C4" s="433"/>
      <c r="D4" s="433"/>
      <c r="E4" s="433"/>
      <c r="F4" s="433"/>
      <c r="G4" s="433"/>
      <c r="H4" s="433"/>
      <c r="I4" s="433"/>
      <c r="J4" s="433"/>
      <c r="K4" s="433"/>
      <c r="L4" s="433"/>
      <c r="P4" s="287"/>
      <c r="Q4" s="434" t="s">
        <v>230</v>
      </c>
      <c r="R4" s="435"/>
      <c r="S4" s="435"/>
      <c r="V4" t="s">
        <v>231</v>
      </c>
      <c r="W4" t="s">
        <v>232</v>
      </c>
    </row>
    <row r="5" spans="1:31" s="31" customFormat="1" ht="35.5" x14ac:dyDescent="0.35">
      <c r="A5" s="127" t="s">
        <v>137</v>
      </c>
      <c r="B5" s="127" t="s">
        <v>180</v>
      </c>
      <c r="C5" s="127" t="s">
        <v>181</v>
      </c>
      <c r="D5" s="127" t="s">
        <v>233</v>
      </c>
      <c r="E5" s="127" t="s">
        <v>59</v>
      </c>
      <c r="F5" s="127" t="s">
        <v>60</v>
      </c>
      <c r="G5" s="127" t="s">
        <v>61</v>
      </c>
      <c r="H5" s="127" t="s">
        <v>62</v>
      </c>
      <c r="I5" s="193" t="s">
        <v>234</v>
      </c>
      <c r="J5" s="127" t="s">
        <v>235</v>
      </c>
      <c r="K5" s="18" t="s">
        <v>236</v>
      </c>
      <c r="L5" s="140" t="s">
        <v>237</v>
      </c>
      <c r="M5" s="128" t="s">
        <v>238</v>
      </c>
      <c r="N5" s="40" t="s">
        <v>239</v>
      </c>
      <c r="O5" s="40" t="s">
        <v>240</v>
      </c>
      <c r="P5" s="193" t="s">
        <v>241</v>
      </c>
      <c r="Q5" s="194" t="s">
        <v>97</v>
      </c>
      <c r="R5" s="195" t="s">
        <v>98</v>
      </c>
      <c r="S5" s="195" t="s">
        <v>99</v>
      </c>
      <c r="U5" s="129"/>
      <c r="V5" s="155" t="s">
        <v>242</v>
      </c>
      <c r="W5" s="436" t="s">
        <v>243</v>
      </c>
      <c r="X5" s="437"/>
      <c r="Y5" s="437"/>
      <c r="Z5" s="437"/>
      <c r="AA5" s="437"/>
      <c r="AB5" s="437"/>
      <c r="AC5" s="437"/>
      <c r="AD5" s="437"/>
      <c r="AE5" s="437"/>
    </row>
    <row r="6" spans="1:31" x14ac:dyDescent="0.35">
      <c r="A6" s="18" t="str">
        <f>IF(IF(B6&gt;=Admin1!$B$4,IF(B6&lt;=Admin1!$C$4,"A",IF(B6&gt;=Admin1!$B$5,IF(B6&lt;=Admin1!$C$5,"B",IF(B6&gt;=Admin1!$B$6,IF(B6&lt;=Admin1!$C$6,"C","--"))))))=FALSE,"--",IF(B6&gt;=Admin1!$B$4,IF(B6&lt;=Admin1!$C$4,"A",IF(B6&gt;=Admin1!$B$5,IF(B6&lt;=Admin1!$C$5,"B",IF(B6&gt;=Admin1!$B$6,IF(B6&lt;=Admin1!$C$6,"C","--")))))))</f>
        <v>A</v>
      </c>
      <c r="B6" s="119">
        <f>Admin2!A275</f>
        <v>44470</v>
      </c>
      <c r="C6" s="119" t="str">
        <f>Admin2!B275</f>
        <v>Fre</v>
      </c>
      <c r="D6" s="345"/>
      <c r="E6" s="288"/>
      <c r="F6" s="288"/>
      <c r="G6" s="288"/>
      <c r="H6" s="288"/>
      <c r="I6" s="288"/>
      <c r="J6" s="260" t="str">
        <f>T6</f>
        <v/>
      </c>
      <c r="K6" s="308"/>
      <c r="L6" s="290"/>
      <c r="M6" s="124">
        <f t="shared" ref="M6:M36" si="0">IF(E6&gt;0,0,IF(F6&gt;0,1,0))</f>
        <v>0</v>
      </c>
      <c r="N6" s="124">
        <f t="shared" ref="N6:N36" si="1">IF(E6&gt;0,0,IF(G6&gt;0,1-M6,0))</f>
        <v>0</v>
      </c>
      <c r="O6" s="124">
        <f t="shared" ref="O6:O36" si="2">IF(E6&gt;0,0,IF(H6&gt;0,1-M6-N6,0))</f>
        <v>0</v>
      </c>
      <c r="P6" s="196">
        <f>Q6+R6+S6</f>
        <v>0</v>
      </c>
      <c r="Q6" s="197">
        <f>IF(I6&gt;0,IF(A6="A",Semester!$B$17,0),0)</f>
        <v>0</v>
      </c>
      <c r="R6" s="198">
        <f>IF(I6&gt;0,IF(A6="B",Semester!$C$17,0),0)</f>
        <v>0</v>
      </c>
      <c r="S6" s="198">
        <f>IF(I6&gt;0,IF(A6="C",Semester!$D$17,0),0)</f>
        <v>0</v>
      </c>
      <c r="T6" s="31" t="str">
        <f t="shared" ref="T6:T36" si="3">IF(E6=".",IF(SUM(F6:I6)=0,D6*-1,"Fel1"),IF(SUM(E6:I6)=0,"",IF(I6&gt;0,IF(D6=I6,IF(SUM(E6:H6)=0,"","Fel2"),"Fel3"),IF(SUM(F6:H6)&gt;0,IF(SUM(E6:H6)&lt;=D6,IF(D6-SUM(E6:H6)=0,"",SUM(E6:H6)-D6),"Fel4"),IF(D6-E6=0,"",E6-D6)))))</f>
        <v/>
      </c>
      <c r="U6" t="str">
        <f>Admin2!C275</f>
        <v/>
      </c>
    </row>
    <row r="7" spans="1:31" x14ac:dyDescent="0.35">
      <c r="A7" s="18" t="str">
        <f>IF(IF(B7&gt;=Admin1!$B$4,IF(B7&lt;=Admin1!$C$4,"A",IF(B7&gt;=Admin1!$B$5,IF(B7&lt;=Admin1!$C$5,"B",IF(B7&gt;=Admin1!$B$6,IF(B7&lt;=Admin1!$C$6,"C","--"))))))=FALSE,"--",IF(B7&gt;=Admin1!$B$4,IF(B7&lt;=Admin1!$C$4,"A",IF(B7&gt;=Admin1!$B$5,IF(B7&lt;=Admin1!$C$5,"B",IF(B7&gt;=Admin1!$B$6,IF(B7&lt;=Admin1!$C$6,"C","--")))))))</f>
        <v>A</v>
      </c>
      <c r="B7" s="119">
        <f>Admin2!A276</f>
        <v>44471</v>
      </c>
      <c r="C7" s="119" t="str">
        <f>Admin2!B276</f>
        <v>Lör</v>
      </c>
      <c r="D7" s="345"/>
      <c r="E7" s="288"/>
      <c r="F7" s="288"/>
      <c r="G7" s="288"/>
      <c r="H7" s="288"/>
      <c r="I7" s="288"/>
      <c r="J7" s="260" t="str">
        <f t="shared" ref="J7:J36" si="4">T7</f>
        <v/>
      </c>
      <c r="K7" s="308"/>
      <c r="L7" s="290"/>
      <c r="M7" s="124">
        <f t="shared" si="0"/>
        <v>0</v>
      </c>
      <c r="N7" s="124">
        <f t="shared" si="1"/>
        <v>0</v>
      </c>
      <c r="O7" s="124">
        <f t="shared" si="2"/>
        <v>0</v>
      </c>
      <c r="P7" s="196">
        <f t="shared" ref="P7:P36" si="5">Q7+R7+S7</f>
        <v>0</v>
      </c>
      <c r="Q7" s="197">
        <f>IF(I7&gt;0,IF(A7="A",Semester!$B$17,0),0)</f>
        <v>0</v>
      </c>
      <c r="R7" s="198">
        <f>IF(I7&gt;0,IF(A7="B",Semester!$C$17,0),0)</f>
        <v>0</v>
      </c>
      <c r="S7" s="198">
        <f>IF(I7&gt;0,IF(A7="C",Semester!$D$17,0),0)</f>
        <v>0</v>
      </c>
      <c r="T7" s="31" t="str">
        <f t="shared" si="3"/>
        <v/>
      </c>
      <c r="U7" t="str">
        <f>Admin2!C276</f>
        <v/>
      </c>
    </row>
    <row r="8" spans="1:31" x14ac:dyDescent="0.35">
      <c r="A8" s="18" t="str">
        <f>IF(IF(B8&gt;=Admin1!$B$4,IF(B8&lt;=Admin1!$C$4,"A",IF(B8&gt;=Admin1!$B$5,IF(B8&lt;=Admin1!$C$5,"B",IF(B8&gt;=Admin1!$B$6,IF(B8&lt;=Admin1!$C$6,"C","--"))))))=FALSE,"--",IF(B8&gt;=Admin1!$B$4,IF(B8&lt;=Admin1!$C$4,"A",IF(B8&gt;=Admin1!$B$5,IF(B8&lt;=Admin1!$C$5,"B",IF(B8&gt;=Admin1!$B$6,IF(B8&lt;=Admin1!$C$6,"C","--")))))))</f>
        <v>A</v>
      </c>
      <c r="B8" s="119">
        <f>Admin2!A277</f>
        <v>44472</v>
      </c>
      <c r="C8" s="119" t="str">
        <f>Admin2!B277</f>
        <v>Sön</v>
      </c>
      <c r="D8" s="345"/>
      <c r="E8" s="288"/>
      <c r="F8" s="288"/>
      <c r="G8" s="288"/>
      <c r="H8" s="288"/>
      <c r="I8" s="288"/>
      <c r="J8" s="260" t="str">
        <f t="shared" si="4"/>
        <v/>
      </c>
      <c r="K8" s="308"/>
      <c r="L8" s="290"/>
      <c r="M8" s="124">
        <f t="shared" si="0"/>
        <v>0</v>
      </c>
      <c r="N8" s="124">
        <f t="shared" si="1"/>
        <v>0</v>
      </c>
      <c r="O8" s="124">
        <f t="shared" si="2"/>
        <v>0</v>
      </c>
      <c r="P8" s="196">
        <f t="shared" si="5"/>
        <v>0</v>
      </c>
      <c r="Q8" s="197">
        <f>IF(I8&gt;0,IF(A8="A",Semester!$B$17,0),0)</f>
        <v>0</v>
      </c>
      <c r="R8" s="198">
        <f>IF(I8&gt;0,IF(A8="B",Semester!$C$17,0),0)</f>
        <v>0</v>
      </c>
      <c r="S8" s="198">
        <f>IF(I8&gt;0,IF(A8="C",Semester!$D$17,0),0)</f>
        <v>0</v>
      </c>
      <c r="T8" s="31" t="str">
        <f t="shared" si="3"/>
        <v/>
      </c>
      <c r="U8" t="str">
        <f>Admin2!C277</f>
        <v/>
      </c>
    </row>
    <row r="9" spans="1:31" x14ac:dyDescent="0.35">
      <c r="A9" s="18" t="str">
        <f>IF(IF(B9&gt;=Admin1!$B$4,IF(B9&lt;=Admin1!$C$4,"A",IF(B9&gt;=Admin1!$B$5,IF(B9&lt;=Admin1!$C$5,"B",IF(B9&gt;=Admin1!$B$6,IF(B9&lt;=Admin1!$C$6,"C","--"))))))=FALSE,"--",IF(B9&gt;=Admin1!$B$4,IF(B9&lt;=Admin1!$C$4,"A",IF(B9&gt;=Admin1!$B$5,IF(B9&lt;=Admin1!$C$5,"B",IF(B9&gt;=Admin1!$B$6,IF(B9&lt;=Admin1!$C$6,"C","--")))))))</f>
        <v>A</v>
      </c>
      <c r="B9" s="119">
        <f>Admin2!A278</f>
        <v>44473</v>
      </c>
      <c r="C9" s="119" t="str">
        <f>Admin2!B278</f>
        <v>Mån</v>
      </c>
      <c r="D9" s="345"/>
      <c r="E9" s="288"/>
      <c r="F9" s="288"/>
      <c r="G9" s="288"/>
      <c r="H9" s="288"/>
      <c r="I9" s="288"/>
      <c r="J9" s="260" t="str">
        <f t="shared" si="4"/>
        <v/>
      </c>
      <c r="K9" s="308"/>
      <c r="L9" s="290"/>
      <c r="M9" s="124">
        <f t="shared" si="0"/>
        <v>0</v>
      </c>
      <c r="N9" s="124">
        <f t="shared" si="1"/>
        <v>0</v>
      </c>
      <c r="O9" s="124">
        <f t="shared" si="2"/>
        <v>0</v>
      </c>
      <c r="P9" s="196">
        <f t="shared" si="5"/>
        <v>0</v>
      </c>
      <c r="Q9" s="197">
        <f>IF(I9&gt;0,IF(A9="A",Semester!$B$17,0),0)</f>
        <v>0</v>
      </c>
      <c r="R9" s="198">
        <f>IF(I9&gt;0,IF(A9="B",Semester!$C$17,0),0)</f>
        <v>0</v>
      </c>
      <c r="S9" s="198">
        <f>IF(I9&gt;0,IF(A9="C",Semester!$D$17,0),0)</f>
        <v>0</v>
      </c>
      <c r="T9" s="31" t="str">
        <f t="shared" si="3"/>
        <v/>
      </c>
      <c r="U9" t="str">
        <f>Admin2!C278</f>
        <v/>
      </c>
    </row>
    <row r="10" spans="1:31" x14ac:dyDescent="0.35">
      <c r="A10" s="18" t="str">
        <f>IF(IF(B10&gt;=Admin1!$B$4,IF(B10&lt;=Admin1!$C$4,"A",IF(B10&gt;=Admin1!$B$5,IF(B10&lt;=Admin1!$C$5,"B",IF(B10&gt;=Admin1!$B$6,IF(B10&lt;=Admin1!$C$6,"C","--"))))))=FALSE,"--",IF(B10&gt;=Admin1!$B$4,IF(B10&lt;=Admin1!$C$4,"A",IF(B10&gt;=Admin1!$B$5,IF(B10&lt;=Admin1!$C$5,"B",IF(B10&gt;=Admin1!$B$6,IF(B10&lt;=Admin1!$C$6,"C","--")))))))</f>
        <v>A</v>
      </c>
      <c r="B10" s="119">
        <f>Admin2!A279</f>
        <v>44474</v>
      </c>
      <c r="C10" s="119" t="str">
        <f>Admin2!B279</f>
        <v>Tis</v>
      </c>
      <c r="D10" s="345"/>
      <c r="E10" s="288"/>
      <c r="F10" s="288"/>
      <c r="G10" s="288"/>
      <c r="H10" s="288"/>
      <c r="I10" s="288"/>
      <c r="J10" s="260" t="str">
        <f t="shared" si="4"/>
        <v/>
      </c>
      <c r="K10" s="308"/>
      <c r="L10" s="290"/>
      <c r="M10" s="124">
        <f t="shared" si="0"/>
        <v>0</v>
      </c>
      <c r="N10" s="124">
        <f t="shared" si="1"/>
        <v>0</v>
      </c>
      <c r="O10" s="124">
        <f t="shared" si="2"/>
        <v>0</v>
      </c>
      <c r="P10" s="196">
        <f t="shared" si="5"/>
        <v>0</v>
      </c>
      <c r="Q10" s="197">
        <f>IF(I10&gt;0,IF(A10="A",Semester!$B$17,0),0)</f>
        <v>0</v>
      </c>
      <c r="R10" s="198">
        <f>IF(I10&gt;0,IF(A10="B",Semester!$C$17,0),0)</f>
        <v>0</v>
      </c>
      <c r="S10" s="198">
        <f>IF(I10&gt;0,IF(A10="C",Semester!$D$17,0),0)</f>
        <v>0</v>
      </c>
      <c r="T10" s="31" t="str">
        <f t="shared" si="3"/>
        <v/>
      </c>
      <c r="U10" t="str">
        <f>Admin2!C279</f>
        <v/>
      </c>
    </row>
    <row r="11" spans="1:31" x14ac:dyDescent="0.35">
      <c r="A11" s="18" t="str">
        <f>IF(IF(B11&gt;=Admin1!$B$4,IF(B11&lt;=Admin1!$C$4,"A",IF(B11&gt;=Admin1!$B$5,IF(B11&lt;=Admin1!$C$5,"B",IF(B11&gt;=Admin1!$B$6,IF(B11&lt;=Admin1!$C$6,"C","--"))))))=FALSE,"--",IF(B11&gt;=Admin1!$B$4,IF(B11&lt;=Admin1!$C$4,"A",IF(B11&gt;=Admin1!$B$5,IF(B11&lt;=Admin1!$C$5,"B",IF(B11&gt;=Admin1!$B$6,IF(B11&lt;=Admin1!$C$6,"C","--")))))))</f>
        <v>A</v>
      </c>
      <c r="B11" s="119">
        <f>Admin2!A280</f>
        <v>44475</v>
      </c>
      <c r="C11" s="119" t="str">
        <f>Admin2!B280</f>
        <v>Ons</v>
      </c>
      <c r="D11" s="345"/>
      <c r="E11" s="288"/>
      <c r="F11" s="288"/>
      <c r="G11" s="288"/>
      <c r="H11" s="288"/>
      <c r="I11" s="288"/>
      <c r="J11" s="260" t="str">
        <f t="shared" si="4"/>
        <v/>
      </c>
      <c r="K11" s="308"/>
      <c r="L11" s="290"/>
      <c r="M11" s="124">
        <f t="shared" si="0"/>
        <v>0</v>
      </c>
      <c r="N11" s="124">
        <f t="shared" si="1"/>
        <v>0</v>
      </c>
      <c r="O11" s="124">
        <f t="shared" si="2"/>
        <v>0</v>
      </c>
      <c r="P11" s="196">
        <f t="shared" si="5"/>
        <v>0</v>
      </c>
      <c r="Q11" s="197">
        <f>IF(I11&gt;0,IF(A11="A",Semester!$B$17,0),0)</f>
        <v>0</v>
      </c>
      <c r="R11" s="198">
        <f>IF(I11&gt;0,IF(A11="B",Semester!$C$17,0),0)</f>
        <v>0</v>
      </c>
      <c r="S11" s="198">
        <f>IF(I11&gt;0,IF(A11="C",Semester!$D$17,0),0)</f>
        <v>0</v>
      </c>
      <c r="T11" s="31" t="str">
        <f t="shared" si="3"/>
        <v/>
      </c>
      <c r="U11" t="str">
        <f>Admin2!C280</f>
        <v/>
      </c>
    </row>
    <row r="12" spans="1:31" x14ac:dyDescent="0.35">
      <c r="A12" s="18" t="str">
        <f>IF(IF(B12&gt;=Admin1!$B$4,IF(B12&lt;=Admin1!$C$4,"A",IF(B12&gt;=Admin1!$B$5,IF(B12&lt;=Admin1!$C$5,"B",IF(B12&gt;=Admin1!$B$6,IF(B12&lt;=Admin1!$C$6,"C","--"))))))=FALSE,"--",IF(B12&gt;=Admin1!$B$4,IF(B12&lt;=Admin1!$C$4,"A",IF(B12&gt;=Admin1!$B$5,IF(B12&lt;=Admin1!$C$5,"B",IF(B12&gt;=Admin1!$B$6,IF(B12&lt;=Admin1!$C$6,"C","--")))))))</f>
        <v>A</v>
      </c>
      <c r="B12" s="119">
        <f>Admin2!A281</f>
        <v>44476</v>
      </c>
      <c r="C12" s="119" t="str">
        <f>Admin2!B281</f>
        <v>Tor</v>
      </c>
      <c r="D12" s="345"/>
      <c r="E12" s="288"/>
      <c r="F12" s="288"/>
      <c r="G12" s="288"/>
      <c r="H12" s="288"/>
      <c r="I12" s="288"/>
      <c r="J12" s="260" t="str">
        <f t="shared" si="4"/>
        <v/>
      </c>
      <c r="K12" s="308"/>
      <c r="L12" s="290"/>
      <c r="M12" s="124">
        <f t="shared" si="0"/>
        <v>0</v>
      </c>
      <c r="N12" s="124">
        <f t="shared" si="1"/>
        <v>0</v>
      </c>
      <c r="O12" s="124">
        <f t="shared" si="2"/>
        <v>0</v>
      </c>
      <c r="P12" s="196">
        <f t="shared" si="5"/>
        <v>0</v>
      </c>
      <c r="Q12" s="197">
        <f>IF(I12&gt;0,IF(A12="A",Semester!$B$17,0),0)</f>
        <v>0</v>
      </c>
      <c r="R12" s="198">
        <f>IF(I12&gt;0,IF(A12="B",Semester!$C$17,0),0)</f>
        <v>0</v>
      </c>
      <c r="S12" s="198">
        <f>IF(I12&gt;0,IF(A12="C",Semester!$D$17,0),0)</f>
        <v>0</v>
      </c>
      <c r="T12" s="31" t="str">
        <f t="shared" si="3"/>
        <v/>
      </c>
      <c r="U12" t="str">
        <f>Admin2!C281</f>
        <v/>
      </c>
    </row>
    <row r="13" spans="1:31" x14ac:dyDescent="0.35">
      <c r="A13" s="18" t="str">
        <f>IF(IF(B13&gt;=Admin1!$B$4,IF(B13&lt;=Admin1!$C$4,"A",IF(B13&gt;=Admin1!$B$5,IF(B13&lt;=Admin1!$C$5,"B",IF(B13&gt;=Admin1!$B$6,IF(B13&lt;=Admin1!$C$6,"C","--"))))))=FALSE,"--",IF(B13&gt;=Admin1!$B$4,IF(B13&lt;=Admin1!$C$4,"A",IF(B13&gt;=Admin1!$B$5,IF(B13&lt;=Admin1!$C$5,"B",IF(B13&gt;=Admin1!$B$6,IF(B13&lt;=Admin1!$C$6,"C","--")))))))</f>
        <v>A</v>
      </c>
      <c r="B13" s="119">
        <f>Admin2!A282</f>
        <v>44477</v>
      </c>
      <c r="C13" s="119" t="str">
        <f>Admin2!B282</f>
        <v>Fre</v>
      </c>
      <c r="D13" s="345"/>
      <c r="E13" s="288"/>
      <c r="F13" s="288"/>
      <c r="G13" s="288"/>
      <c r="H13" s="288"/>
      <c r="I13" s="288"/>
      <c r="J13" s="260" t="str">
        <f t="shared" si="4"/>
        <v/>
      </c>
      <c r="K13" s="308"/>
      <c r="L13" s="290"/>
      <c r="M13" s="124">
        <f t="shared" si="0"/>
        <v>0</v>
      </c>
      <c r="N13" s="124">
        <f t="shared" si="1"/>
        <v>0</v>
      </c>
      <c r="O13" s="124">
        <f t="shared" si="2"/>
        <v>0</v>
      </c>
      <c r="P13" s="196">
        <f t="shared" si="5"/>
        <v>0</v>
      </c>
      <c r="Q13" s="197">
        <f>IF(I13&gt;0,IF(A13="A",Semester!$B$17,0),0)</f>
        <v>0</v>
      </c>
      <c r="R13" s="198">
        <f>IF(I13&gt;0,IF(A13="B",Semester!$C$17,0),0)</f>
        <v>0</v>
      </c>
      <c r="S13" s="198">
        <f>IF(I13&gt;0,IF(A13="C",Semester!$D$17,0),0)</f>
        <v>0</v>
      </c>
      <c r="T13" s="31" t="str">
        <f t="shared" si="3"/>
        <v/>
      </c>
      <c r="U13" t="str">
        <f>Admin2!C282</f>
        <v/>
      </c>
    </row>
    <row r="14" spans="1:31" x14ac:dyDescent="0.35">
      <c r="A14" s="18" t="str">
        <f>IF(IF(B14&gt;=Admin1!$B$4,IF(B14&lt;=Admin1!$C$4,"A",IF(B14&gt;=Admin1!$B$5,IF(B14&lt;=Admin1!$C$5,"B",IF(B14&gt;=Admin1!$B$6,IF(B14&lt;=Admin1!$C$6,"C","--"))))))=FALSE,"--",IF(B14&gt;=Admin1!$B$4,IF(B14&lt;=Admin1!$C$4,"A",IF(B14&gt;=Admin1!$B$5,IF(B14&lt;=Admin1!$C$5,"B",IF(B14&gt;=Admin1!$B$6,IF(B14&lt;=Admin1!$C$6,"C","--")))))))</f>
        <v>A</v>
      </c>
      <c r="B14" s="119">
        <f>Admin2!A283</f>
        <v>44478</v>
      </c>
      <c r="C14" s="119" t="str">
        <f>Admin2!B283</f>
        <v>Lör</v>
      </c>
      <c r="D14" s="345"/>
      <c r="E14" s="288"/>
      <c r="F14" s="288"/>
      <c r="G14" s="288"/>
      <c r="H14" s="288"/>
      <c r="I14" s="288"/>
      <c r="J14" s="260" t="str">
        <f t="shared" si="4"/>
        <v/>
      </c>
      <c r="K14" s="308"/>
      <c r="L14" s="290"/>
      <c r="M14" s="124">
        <f t="shared" si="0"/>
        <v>0</v>
      </c>
      <c r="N14" s="124">
        <f t="shared" si="1"/>
        <v>0</v>
      </c>
      <c r="O14" s="124">
        <f t="shared" si="2"/>
        <v>0</v>
      </c>
      <c r="P14" s="196">
        <f t="shared" si="5"/>
        <v>0</v>
      </c>
      <c r="Q14" s="197">
        <f>IF(I14&gt;0,IF(A14="A",Semester!$B$17,0),0)</f>
        <v>0</v>
      </c>
      <c r="R14" s="198">
        <f>IF(I14&gt;0,IF(A14="B",Semester!$C$17,0),0)</f>
        <v>0</v>
      </c>
      <c r="S14" s="198">
        <f>IF(I14&gt;0,IF(A14="C",Semester!$D$17,0),0)</f>
        <v>0</v>
      </c>
      <c r="T14" s="31" t="str">
        <f t="shared" si="3"/>
        <v/>
      </c>
      <c r="U14" t="str">
        <f>Admin2!C283</f>
        <v/>
      </c>
    </row>
    <row r="15" spans="1:31" x14ac:dyDescent="0.35">
      <c r="A15" s="18" t="str">
        <f>IF(IF(B15&gt;=Admin1!$B$4,IF(B15&lt;=Admin1!$C$4,"A",IF(B15&gt;=Admin1!$B$5,IF(B15&lt;=Admin1!$C$5,"B",IF(B15&gt;=Admin1!$B$6,IF(B15&lt;=Admin1!$C$6,"C","--"))))))=FALSE,"--",IF(B15&gt;=Admin1!$B$4,IF(B15&lt;=Admin1!$C$4,"A",IF(B15&gt;=Admin1!$B$5,IF(B15&lt;=Admin1!$C$5,"B",IF(B15&gt;=Admin1!$B$6,IF(B15&lt;=Admin1!$C$6,"C","--")))))))</f>
        <v>A</v>
      </c>
      <c r="B15" s="119">
        <f>Admin2!A284</f>
        <v>44479</v>
      </c>
      <c r="C15" s="119" t="str">
        <f>Admin2!B284</f>
        <v>Sön</v>
      </c>
      <c r="D15" s="345"/>
      <c r="E15" s="288"/>
      <c r="F15" s="288"/>
      <c r="G15" s="288"/>
      <c r="H15" s="288"/>
      <c r="I15" s="288"/>
      <c r="J15" s="260" t="str">
        <f t="shared" si="4"/>
        <v/>
      </c>
      <c r="K15" s="308"/>
      <c r="L15" s="290"/>
      <c r="M15" s="124">
        <f t="shared" si="0"/>
        <v>0</v>
      </c>
      <c r="N15" s="124">
        <f t="shared" si="1"/>
        <v>0</v>
      </c>
      <c r="O15" s="124">
        <f t="shared" si="2"/>
        <v>0</v>
      </c>
      <c r="P15" s="196">
        <f t="shared" si="5"/>
        <v>0</v>
      </c>
      <c r="Q15" s="197">
        <f>IF(I15&gt;0,IF(A15="A",Semester!$B$17,0),0)</f>
        <v>0</v>
      </c>
      <c r="R15" s="198">
        <f>IF(I15&gt;0,IF(A15="B",Semester!$C$17,0),0)</f>
        <v>0</v>
      </c>
      <c r="S15" s="198">
        <f>IF(I15&gt;0,IF(A15="C",Semester!$D$17,0),0)</f>
        <v>0</v>
      </c>
      <c r="T15" s="31" t="str">
        <f t="shared" si="3"/>
        <v/>
      </c>
      <c r="U15" t="str">
        <f>Admin2!C284</f>
        <v/>
      </c>
    </row>
    <row r="16" spans="1:31" x14ac:dyDescent="0.35">
      <c r="A16" s="18" t="str">
        <f>IF(IF(B16&gt;=Admin1!$B$4,IF(B16&lt;=Admin1!$C$4,"A",IF(B16&gt;=Admin1!$B$5,IF(B16&lt;=Admin1!$C$5,"B",IF(B16&gt;=Admin1!$B$6,IF(B16&lt;=Admin1!$C$6,"C","--"))))))=FALSE,"--",IF(B16&gt;=Admin1!$B$4,IF(B16&lt;=Admin1!$C$4,"A",IF(B16&gt;=Admin1!$B$5,IF(B16&lt;=Admin1!$C$5,"B",IF(B16&gt;=Admin1!$B$6,IF(B16&lt;=Admin1!$C$6,"C","--")))))))</f>
        <v>A</v>
      </c>
      <c r="B16" s="119">
        <f>Admin2!A285</f>
        <v>44480</v>
      </c>
      <c r="C16" s="119" t="str">
        <f>Admin2!B285</f>
        <v>Mån</v>
      </c>
      <c r="D16" s="345"/>
      <c r="E16" s="288"/>
      <c r="F16" s="288"/>
      <c r="G16" s="288"/>
      <c r="H16" s="288"/>
      <c r="I16" s="288"/>
      <c r="J16" s="260" t="str">
        <f t="shared" si="4"/>
        <v/>
      </c>
      <c r="K16" s="308"/>
      <c r="L16" s="290"/>
      <c r="M16" s="124">
        <f t="shared" si="0"/>
        <v>0</v>
      </c>
      <c r="N16" s="124">
        <f t="shared" si="1"/>
        <v>0</v>
      </c>
      <c r="O16" s="124">
        <f t="shared" si="2"/>
        <v>0</v>
      </c>
      <c r="P16" s="196">
        <f t="shared" si="5"/>
        <v>0</v>
      </c>
      <c r="Q16" s="197">
        <f>IF(I16&gt;0,IF(A16="A",Semester!$B$17,0),0)</f>
        <v>0</v>
      </c>
      <c r="R16" s="198">
        <f>IF(I16&gt;0,IF(A16="B",Semester!$C$17,0),0)</f>
        <v>0</v>
      </c>
      <c r="S16" s="198">
        <f>IF(I16&gt;0,IF(A16="C",Semester!$D$17,0),0)</f>
        <v>0</v>
      </c>
      <c r="T16" s="31" t="str">
        <f t="shared" si="3"/>
        <v/>
      </c>
      <c r="U16" t="str">
        <f>Admin2!C285</f>
        <v/>
      </c>
    </row>
    <row r="17" spans="1:21" x14ac:dyDescent="0.35">
      <c r="A17" s="18" t="str">
        <f>IF(IF(B17&gt;=Admin1!$B$4,IF(B17&lt;=Admin1!$C$4,"A",IF(B17&gt;=Admin1!$B$5,IF(B17&lt;=Admin1!$C$5,"B",IF(B17&gt;=Admin1!$B$6,IF(B17&lt;=Admin1!$C$6,"C","--"))))))=FALSE,"--",IF(B17&gt;=Admin1!$B$4,IF(B17&lt;=Admin1!$C$4,"A",IF(B17&gt;=Admin1!$B$5,IF(B17&lt;=Admin1!$C$5,"B",IF(B17&gt;=Admin1!$B$6,IF(B17&lt;=Admin1!$C$6,"C","--")))))))</f>
        <v>A</v>
      </c>
      <c r="B17" s="119">
        <f>Admin2!A286</f>
        <v>44481</v>
      </c>
      <c r="C17" s="119" t="str">
        <f>Admin2!B286</f>
        <v>Tis</v>
      </c>
      <c r="D17" s="345"/>
      <c r="E17" s="288"/>
      <c r="F17" s="288"/>
      <c r="G17" s="288"/>
      <c r="H17" s="288"/>
      <c r="I17" s="288"/>
      <c r="J17" s="260" t="str">
        <f t="shared" si="4"/>
        <v/>
      </c>
      <c r="K17" s="308"/>
      <c r="L17" s="290"/>
      <c r="M17" s="124">
        <f t="shared" si="0"/>
        <v>0</v>
      </c>
      <c r="N17" s="124">
        <f t="shared" si="1"/>
        <v>0</v>
      </c>
      <c r="O17" s="124">
        <f t="shared" si="2"/>
        <v>0</v>
      </c>
      <c r="P17" s="196">
        <f t="shared" si="5"/>
        <v>0</v>
      </c>
      <c r="Q17" s="197">
        <f>IF(I17&gt;0,IF(A17="A",Semester!$B$17,0),0)</f>
        <v>0</v>
      </c>
      <c r="R17" s="198">
        <f>IF(I17&gt;0,IF(A17="B",Semester!$C$17,0),0)</f>
        <v>0</v>
      </c>
      <c r="S17" s="198">
        <f>IF(I17&gt;0,IF(A17="C",Semester!$D$17,0),0)</f>
        <v>0</v>
      </c>
      <c r="T17" s="31" t="str">
        <f t="shared" si="3"/>
        <v/>
      </c>
      <c r="U17" t="str">
        <f>Admin2!C286</f>
        <v/>
      </c>
    </row>
    <row r="18" spans="1:21" x14ac:dyDescent="0.35">
      <c r="A18" s="18" t="str">
        <f>IF(IF(B18&gt;=Admin1!$B$4,IF(B18&lt;=Admin1!$C$4,"A",IF(B18&gt;=Admin1!$B$5,IF(B18&lt;=Admin1!$C$5,"B",IF(B18&gt;=Admin1!$B$6,IF(B18&lt;=Admin1!$C$6,"C","--"))))))=FALSE,"--",IF(B18&gt;=Admin1!$B$4,IF(B18&lt;=Admin1!$C$4,"A",IF(B18&gt;=Admin1!$B$5,IF(B18&lt;=Admin1!$C$5,"B",IF(B18&gt;=Admin1!$B$6,IF(B18&lt;=Admin1!$C$6,"C","--")))))))</f>
        <v>A</v>
      </c>
      <c r="B18" s="119">
        <f>Admin2!A287</f>
        <v>44482</v>
      </c>
      <c r="C18" s="119" t="str">
        <f>Admin2!B287</f>
        <v>Ons</v>
      </c>
      <c r="D18" s="345"/>
      <c r="E18" s="288"/>
      <c r="F18" s="288"/>
      <c r="G18" s="288"/>
      <c r="H18" s="288"/>
      <c r="I18" s="288"/>
      <c r="J18" s="260" t="str">
        <f t="shared" si="4"/>
        <v/>
      </c>
      <c r="K18" s="308"/>
      <c r="L18" s="290"/>
      <c r="M18" s="124">
        <f t="shared" si="0"/>
        <v>0</v>
      </c>
      <c r="N18" s="124">
        <f t="shared" si="1"/>
        <v>0</v>
      </c>
      <c r="O18" s="124">
        <f t="shared" si="2"/>
        <v>0</v>
      </c>
      <c r="P18" s="196">
        <f t="shared" si="5"/>
        <v>0</v>
      </c>
      <c r="Q18" s="197">
        <f>IF(I18&gt;0,IF(A18="A",Semester!$B$17,0),0)</f>
        <v>0</v>
      </c>
      <c r="R18" s="198">
        <f>IF(I18&gt;0,IF(A18="B",Semester!$C$17,0),0)</f>
        <v>0</v>
      </c>
      <c r="S18" s="198">
        <f>IF(I18&gt;0,IF(A18="C",Semester!$D$17,0),0)</f>
        <v>0</v>
      </c>
      <c r="T18" s="31" t="str">
        <f t="shared" si="3"/>
        <v/>
      </c>
      <c r="U18" t="str">
        <f>Admin2!C287</f>
        <v/>
      </c>
    </row>
    <row r="19" spans="1:21" x14ac:dyDescent="0.35">
      <c r="A19" s="18" t="str">
        <f>IF(IF(B19&gt;=Admin1!$B$4,IF(B19&lt;=Admin1!$C$4,"A",IF(B19&gt;=Admin1!$B$5,IF(B19&lt;=Admin1!$C$5,"B",IF(B19&gt;=Admin1!$B$6,IF(B19&lt;=Admin1!$C$6,"C","--"))))))=FALSE,"--",IF(B19&gt;=Admin1!$B$4,IF(B19&lt;=Admin1!$C$4,"A",IF(B19&gt;=Admin1!$B$5,IF(B19&lt;=Admin1!$C$5,"B",IF(B19&gt;=Admin1!$B$6,IF(B19&lt;=Admin1!$C$6,"C","--")))))))</f>
        <v>A</v>
      </c>
      <c r="B19" s="119">
        <f>Admin2!A288</f>
        <v>44483</v>
      </c>
      <c r="C19" s="119" t="str">
        <f>Admin2!B288</f>
        <v>Tor</v>
      </c>
      <c r="D19" s="345"/>
      <c r="E19" s="288"/>
      <c r="F19" s="288"/>
      <c r="G19" s="288"/>
      <c r="H19" s="288"/>
      <c r="I19" s="288"/>
      <c r="J19" s="260" t="str">
        <f t="shared" si="4"/>
        <v/>
      </c>
      <c r="K19" s="308"/>
      <c r="L19" s="290"/>
      <c r="M19" s="124">
        <f t="shared" si="0"/>
        <v>0</v>
      </c>
      <c r="N19" s="124">
        <f t="shared" si="1"/>
        <v>0</v>
      </c>
      <c r="O19" s="124">
        <f t="shared" si="2"/>
        <v>0</v>
      </c>
      <c r="P19" s="196">
        <f t="shared" si="5"/>
        <v>0</v>
      </c>
      <c r="Q19" s="197">
        <f>IF(I19&gt;0,IF(A19="A",Semester!$B$17,0),0)</f>
        <v>0</v>
      </c>
      <c r="R19" s="198">
        <f>IF(I19&gt;0,IF(A19="B",Semester!$C$17,0),0)</f>
        <v>0</v>
      </c>
      <c r="S19" s="198">
        <f>IF(I19&gt;0,IF(A19="C",Semester!$D$17,0),0)</f>
        <v>0</v>
      </c>
      <c r="T19" s="31" t="str">
        <f t="shared" si="3"/>
        <v/>
      </c>
      <c r="U19" t="str">
        <f>Admin2!C288</f>
        <v/>
      </c>
    </row>
    <row r="20" spans="1:21" x14ac:dyDescent="0.35">
      <c r="A20" s="18" t="str">
        <f>IF(IF(B20&gt;=Admin1!$B$4,IF(B20&lt;=Admin1!$C$4,"A",IF(B20&gt;=Admin1!$B$5,IF(B20&lt;=Admin1!$C$5,"B",IF(B20&gt;=Admin1!$B$6,IF(B20&lt;=Admin1!$C$6,"C","--"))))))=FALSE,"--",IF(B20&gt;=Admin1!$B$4,IF(B20&lt;=Admin1!$C$4,"A",IF(B20&gt;=Admin1!$B$5,IF(B20&lt;=Admin1!$C$5,"B",IF(B20&gt;=Admin1!$B$6,IF(B20&lt;=Admin1!$C$6,"C","--")))))))</f>
        <v>A</v>
      </c>
      <c r="B20" s="119">
        <f>Admin2!A289</f>
        <v>44484</v>
      </c>
      <c r="C20" s="119" t="str">
        <f>Admin2!B289</f>
        <v>Fre</v>
      </c>
      <c r="D20" s="345"/>
      <c r="E20" s="288"/>
      <c r="F20" s="288"/>
      <c r="G20" s="288"/>
      <c r="H20" s="288"/>
      <c r="I20" s="288"/>
      <c r="J20" s="260" t="str">
        <f t="shared" si="4"/>
        <v/>
      </c>
      <c r="K20" s="308"/>
      <c r="L20" s="290"/>
      <c r="M20" s="124">
        <f t="shared" si="0"/>
        <v>0</v>
      </c>
      <c r="N20" s="124">
        <f t="shared" si="1"/>
        <v>0</v>
      </c>
      <c r="O20" s="124">
        <f t="shared" si="2"/>
        <v>0</v>
      </c>
      <c r="P20" s="196">
        <f t="shared" si="5"/>
        <v>0</v>
      </c>
      <c r="Q20" s="197">
        <f>IF(I20&gt;0,IF(A20="A",Semester!$B$17,0),0)</f>
        <v>0</v>
      </c>
      <c r="R20" s="198">
        <f>IF(I20&gt;0,IF(A20="B",Semester!$C$17,0),0)</f>
        <v>0</v>
      </c>
      <c r="S20" s="198">
        <f>IF(I20&gt;0,IF(A20="C",Semester!$D$17,0),0)</f>
        <v>0</v>
      </c>
      <c r="T20" s="31" t="str">
        <f t="shared" si="3"/>
        <v/>
      </c>
      <c r="U20" t="str">
        <f>Admin2!C289</f>
        <v/>
      </c>
    </row>
    <row r="21" spans="1:21" x14ac:dyDescent="0.35">
      <c r="A21" s="18" t="str">
        <f>IF(IF(B21&gt;=Admin1!$B$4,IF(B21&lt;=Admin1!$C$4,"A",IF(B21&gt;=Admin1!$B$5,IF(B21&lt;=Admin1!$C$5,"B",IF(B21&gt;=Admin1!$B$6,IF(B21&lt;=Admin1!$C$6,"C","--"))))))=FALSE,"--",IF(B21&gt;=Admin1!$B$4,IF(B21&lt;=Admin1!$C$4,"A",IF(B21&gt;=Admin1!$B$5,IF(B21&lt;=Admin1!$C$5,"B",IF(B21&gt;=Admin1!$B$6,IF(B21&lt;=Admin1!$C$6,"C","--")))))))</f>
        <v>A</v>
      </c>
      <c r="B21" s="119">
        <f>Admin2!A290</f>
        <v>44485</v>
      </c>
      <c r="C21" s="119" t="str">
        <f>Admin2!B290</f>
        <v>Lör</v>
      </c>
      <c r="D21" s="345"/>
      <c r="E21" s="288"/>
      <c r="F21" s="288"/>
      <c r="G21" s="288"/>
      <c r="H21" s="288"/>
      <c r="I21" s="288"/>
      <c r="J21" s="260" t="str">
        <f t="shared" si="4"/>
        <v/>
      </c>
      <c r="K21" s="308"/>
      <c r="L21" s="290"/>
      <c r="M21" s="124">
        <f t="shared" si="0"/>
        <v>0</v>
      </c>
      <c r="N21" s="124">
        <f t="shared" si="1"/>
        <v>0</v>
      </c>
      <c r="O21" s="124">
        <f t="shared" si="2"/>
        <v>0</v>
      </c>
      <c r="P21" s="196">
        <f t="shared" si="5"/>
        <v>0</v>
      </c>
      <c r="Q21" s="197">
        <f>IF(I21&gt;0,IF(A21="A",Semester!$B$17,0),0)</f>
        <v>0</v>
      </c>
      <c r="R21" s="198">
        <f>IF(I21&gt;0,IF(A21="B",Semester!$C$17,0),0)</f>
        <v>0</v>
      </c>
      <c r="S21" s="198">
        <f>IF(I21&gt;0,IF(A21="C",Semester!$D$17,0),0)</f>
        <v>0</v>
      </c>
      <c r="T21" s="31" t="str">
        <f t="shared" si="3"/>
        <v/>
      </c>
      <c r="U21" t="str">
        <f>Admin2!C290</f>
        <v/>
      </c>
    </row>
    <row r="22" spans="1:21" x14ac:dyDescent="0.35">
      <c r="A22" s="18" t="str">
        <f>IF(IF(B22&gt;=Admin1!$B$4,IF(B22&lt;=Admin1!$C$4,"A",IF(B22&gt;=Admin1!$B$5,IF(B22&lt;=Admin1!$C$5,"B",IF(B22&gt;=Admin1!$B$6,IF(B22&lt;=Admin1!$C$6,"C","--"))))))=FALSE,"--",IF(B22&gt;=Admin1!$B$4,IF(B22&lt;=Admin1!$C$4,"A",IF(B22&gt;=Admin1!$B$5,IF(B22&lt;=Admin1!$C$5,"B",IF(B22&gt;=Admin1!$B$6,IF(B22&lt;=Admin1!$C$6,"C","--")))))))</f>
        <v>A</v>
      </c>
      <c r="B22" s="119">
        <f>Admin2!A291</f>
        <v>44486</v>
      </c>
      <c r="C22" s="119" t="str">
        <f>Admin2!B291</f>
        <v>Sön</v>
      </c>
      <c r="D22" s="345"/>
      <c r="E22" s="288"/>
      <c r="F22" s="288"/>
      <c r="G22" s="288"/>
      <c r="H22" s="288"/>
      <c r="I22" s="288"/>
      <c r="J22" s="260" t="str">
        <f t="shared" si="4"/>
        <v/>
      </c>
      <c r="K22" s="308"/>
      <c r="L22" s="290"/>
      <c r="M22" s="124">
        <f t="shared" si="0"/>
        <v>0</v>
      </c>
      <c r="N22" s="124">
        <f t="shared" si="1"/>
        <v>0</v>
      </c>
      <c r="O22" s="124">
        <f t="shared" si="2"/>
        <v>0</v>
      </c>
      <c r="P22" s="196">
        <f t="shared" si="5"/>
        <v>0</v>
      </c>
      <c r="Q22" s="197">
        <f>IF(I22&gt;0,IF(A22="A",Semester!$B$17,0),0)</f>
        <v>0</v>
      </c>
      <c r="R22" s="198">
        <f>IF(I22&gt;0,IF(A22="B",Semester!$C$17,0),0)</f>
        <v>0</v>
      </c>
      <c r="S22" s="198">
        <f>IF(I22&gt;0,IF(A22="C",Semester!$D$17,0),0)</f>
        <v>0</v>
      </c>
      <c r="T22" s="31" t="str">
        <f t="shared" si="3"/>
        <v/>
      </c>
      <c r="U22" t="str">
        <f>Admin2!C291</f>
        <v/>
      </c>
    </row>
    <row r="23" spans="1:21" x14ac:dyDescent="0.35">
      <c r="A23" s="18" t="str">
        <f>IF(IF(B23&gt;=Admin1!$B$4,IF(B23&lt;=Admin1!$C$4,"A",IF(B23&gt;=Admin1!$B$5,IF(B23&lt;=Admin1!$C$5,"B",IF(B23&gt;=Admin1!$B$6,IF(B23&lt;=Admin1!$C$6,"C","--"))))))=FALSE,"--",IF(B23&gt;=Admin1!$B$4,IF(B23&lt;=Admin1!$C$4,"A",IF(B23&gt;=Admin1!$B$5,IF(B23&lt;=Admin1!$C$5,"B",IF(B23&gt;=Admin1!$B$6,IF(B23&lt;=Admin1!$C$6,"C","--")))))))</f>
        <v>A</v>
      </c>
      <c r="B23" s="119">
        <f>Admin2!A292</f>
        <v>44487</v>
      </c>
      <c r="C23" s="119" t="str">
        <f>Admin2!B292</f>
        <v>Mån</v>
      </c>
      <c r="D23" s="345"/>
      <c r="E23" s="288"/>
      <c r="F23" s="288"/>
      <c r="G23" s="288"/>
      <c r="H23" s="288"/>
      <c r="I23" s="288"/>
      <c r="J23" s="260" t="str">
        <f t="shared" si="4"/>
        <v/>
      </c>
      <c r="K23" s="308"/>
      <c r="L23" s="290"/>
      <c r="M23" s="124">
        <f t="shared" si="0"/>
        <v>0</v>
      </c>
      <c r="N23" s="124">
        <f t="shared" si="1"/>
        <v>0</v>
      </c>
      <c r="O23" s="124">
        <f t="shared" si="2"/>
        <v>0</v>
      </c>
      <c r="P23" s="196">
        <f t="shared" si="5"/>
        <v>0</v>
      </c>
      <c r="Q23" s="197">
        <f>IF(I23&gt;0,IF(A23="A",Semester!$B$17,0),0)</f>
        <v>0</v>
      </c>
      <c r="R23" s="198">
        <f>IF(I23&gt;0,IF(A23="B",Semester!$C$17,0),0)</f>
        <v>0</v>
      </c>
      <c r="S23" s="198">
        <f>IF(I23&gt;0,IF(A23="C",Semester!$D$17,0),0)</f>
        <v>0</v>
      </c>
      <c r="T23" s="31" t="str">
        <f t="shared" si="3"/>
        <v/>
      </c>
      <c r="U23" t="str">
        <f>Admin2!C292</f>
        <v/>
      </c>
    </row>
    <row r="24" spans="1:21" x14ac:dyDescent="0.35">
      <c r="A24" s="18" t="str">
        <f>IF(IF(B24&gt;=Admin1!$B$4,IF(B24&lt;=Admin1!$C$4,"A",IF(B24&gt;=Admin1!$B$5,IF(B24&lt;=Admin1!$C$5,"B",IF(B24&gt;=Admin1!$B$6,IF(B24&lt;=Admin1!$C$6,"C","--"))))))=FALSE,"--",IF(B24&gt;=Admin1!$B$4,IF(B24&lt;=Admin1!$C$4,"A",IF(B24&gt;=Admin1!$B$5,IF(B24&lt;=Admin1!$C$5,"B",IF(B24&gt;=Admin1!$B$6,IF(B24&lt;=Admin1!$C$6,"C","--")))))))</f>
        <v>A</v>
      </c>
      <c r="B24" s="119">
        <f>Admin2!A293</f>
        <v>44488</v>
      </c>
      <c r="C24" s="119" t="str">
        <f>Admin2!B293</f>
        <v>Tis</v>
      </c>
      <c r="D24" s="345"/>
      <c r="E24" s="288"/>
      <c r="F24" s="288"/>
      <c r="G24" s="288"/>
      <c r="H24" s="288"/>
      <c r="I24" s="288"/>
      <c r="J24" s="260" t="str">
        <f t="shared" si="4"/>
        <v/>
      </c>
      <c r="K24" s="308"/>
      <c r="L24" s="290"/>
      <c r="M24" s="124">
        <f t="shared" si="0"/>
        <v>0</v>
      </c>
      <c r="N24" s="124">
        <f t="shared" si="1"/>
        <v>0</v>
      </c>
      <c r="O24" s="124">
        <f t="shared" si="2"/>
        <v>0</v>
      </c>
      <c r="P24" s="196">
        <f t="shared" si="5"/>
        <v>0</v>
      </c>
      <c r="Q24" s="197">
        <f>IF(I24&gt;0,IF(A24="A",Semester!$B$17,0),0)</f>
        <v>0</v>
      </c>
      <c r="R24" s="198">
        <f>IF(I24&gt;0,IF(A24="B",Semester!$C$17,0),0)</f>
        <v>0</v>
      </c>
      <c r="S24" s="198">
        <f>IF(I24&gt;0,IF(A24="C",Semester!$D$17,0),0)</f>
        <v>0</v>
      </c>
      <c r="T24" s="31" t="str">
        <f t="shared" si="3"/>
        <v/>
      </c>
      <c r="U24" t="str">
        <f>Admin2!C293</f>
        <v/>
      </c>
    </row>
    <row r="25" spans="1:21" x14ac:dyDescent="0.35">
      <c r="A25" s="18" t="str">
        <f>IF(IF(B25&gt;=Admin1!$B$4,IF(B25&lt;=Admin1!$C$4,"A",IF(B25&gt;=Admin1!$B$5,IF(B25&lt;=Admin1!$C$5,"B",IF(B25&gt;=Admin1!$B$6,IF(B25&lt;=Admin1!$C$6,"C","--"))))))=FALSE,"--",IF(B25&gt;=Admin1!$B$4,IF(B25&lt;=Admin1!$C$4,"A",IF(B25&gt;=Admin1!$B$5,IF(B25&lt;=Admin1!$C$5,"B",IF(B25&gt;=Admin1!$B$6,IF(B25&lt;=Admin1!$C$6,"C","--")))))))</f>
        <v>A</v>
      </c>
      <c r="B25" s="119">
        <f>Admin2!A294</f>
        <v>44489</v>
      </c>
      <c r="C25" s="119" t="str">
        <f>Admin2!B294</f>
        <v>Ons</v>
      </c>
      <c r="D25" s="345"/>
      <c r="E25" s="288"/>
      <c r="F25" s="288"/>
      <c r="G25" s="288"/>
      <c r="H25" s="288"/>
      <c r="I25" s="288"/>
      <c r="J25" s="260" t="str">
        <f t="shared" si="4"/>
        <v/>
      </c>
      <c r="K25" s="308"/>
      <c r="L25" s="290"/>
      <c r="M25" s="124">
        <f t="shared" si="0"/>
        <v>0</v>
      </c>
      <c r="N25" s="124">
        <f t="shared" si="1"/>
        <v>0</v>
      </c>
      <c r="O25" s="124">
        <f t="shared" si="2"/>
        <v>0</v>
      </c>
      <c r="P25" s="196">
        <f t="shared" si="5"/>
        <v>0</v>
      </c>
      <c r="Q25" s="197">
        <f>IF(I25&gt;0,IF(A25="A",Semester!$B$17,0),0)</f>
        <v>0</v>
      </c>
      <c r="R25" s="198">
        <f>IF(I25&gt;0,IF(A25="B",Semester!$C$17,0),0)</f>
        <v>0</v>
      </c>
      <c r="S25" s="198">
        <f>IF(I25&gt;0,IF(A25="C",Semester!$D$17,0),0)</f>
        <v>0</v>
      </c>
      <c r="T25" s="31" t="str">
        <f t="shared" si="3"/>
        <v/>
      </c>
      <c r="U25" t="str">
        <f>Admin2!C294</f>
        <v/>
      </c>
    </row>
    <row r="26" spans="1:21" x14ac:dyDescent="0.35">
      <c r="A26" s="18" t="str">
        <f>IF(IF(B26&gt;=Admin1!$B$4,IF(B26&lt;=Admin1!$C$4,"A",IF(B26&gt;=Admin1!$B$5,IF(B26&lt;=Admin1!$C$5,"B",IF(B26&gt;=Admin1!$B$6,IF(B26&lt;=Admin1!$C$6,"C","--"))))))=FALSE,"--",IF(B26&gt;=Admin1!$B$4,IF(B26&lt;=Admin1!$C$4,"A",IF(B26&gt;=Admin1!$B$5,IF(B26&lt;=Admin1!$C$5,"B",IF(B26&gt;=Admin1!$B$6,IF(B26&lt;=Admin1!$C$6,"C","--")))))))</f>
        <v>A</v>
      </c>
      <c r="B26" s="119">
        <f>Admin2!A295</f>
        <v>44490</v>
      </c>
      <c r="C26" s="119" t="str">
        <f>Admin2!B295</f>
        <v>Tor</v>
      </c>
      <c r="D26" s="345"/>
      <c r="E26" s="288"/>
      <c r="F26" s="288"/>
      <c r="G26" s="288"/>
      <c r="H26" s="288"/>
      <c r="I26" s="288"/>
      <c r="J26" s="260" t="str">
        <f t="shared" si="4"/>
        <v/>
      </c>
      <c r="K26" s="308"/>
      <c r="L26" s="290"/>
      <c r="M26" s="124">
        <f t="shared" si="0"/>
        <v>0</v>
      </c>
      <c r="N26" s="124">
        <f t="shared" si="1"/>
        <v>0</v>
      </c>
      <c r="O26" s="124">
        <f t="shared" si="2"/>
        <v>0</v>
      </c>
      <c r="P26" s="196">
        <f t="shared" si="5"/>
        <v>0</v>
      </c>
      <c r="Q26" s="197">
        <f>IF(I26&gt;0,IF(A26="A",Semester!$B$17,0),0)</f>
        <v>0</v>
      </c>
      <c r="R26" s="198">
        <f>IF(I26&gt;0,IF(A26="B",Semester!$C$17,0),0)</f>
        <v>0</v>
      </c>
      <c r="S26" s="198">
        <f>IF(I26&gt;0,IF(A26="C",Semester!$D$17,0),0)</f>
        <v>0</v>
      </c>
      <c r="T26" s="31" t="str">
        <f t="shared" si="3"/>
        <v/>
      </c>
      <c r="U26" t="str">
        <f>Admin2!C295</f>
        <v/>
      </c>
    </row>
    <row r="27" spans="1:21" x14ac:dyDescent="0.35">
      <c r="A27" s="18" t="str">
        <f>IF(IF(B27&gt;=Admin1!$B$4,IF(B27&lt;=Admin1!$C$4,"A",IF(B27&gt;=Admin1!$B$5,IF(B27&lt;=Admin1!$C$5,"B",IF(B27&gt;=Admin1!$B$6,IF(B27&lt;=Admin1!$C$6,"C","--"))))))=FALSE,"--",IF(B27&gt;=Admin1!$B$4,IF(B27&lt;=Admin1!$C$4,"A",IF(B27&gt;=Admin1!$B$5,IF(B27&lt;=Admin1!$C$5,"B",IF(B27&gt;=Admin1!$B$6,IF(B27&lt;=Admin1!$C$6,"C","--")))))))</f>
        <v>A</v>
      </c>
      <c r="B27" s="119">
        <f>Admin2!A296</f>
        <v>44491</v>
      </c>
      <c r="C27" s="119" t="str">
        <f>Admin2!B296</f>
        <v>Fre</v>
      </c>
      <c r="D27" s="345"/>
      <c r="E27" s="288"/>
      <c r="F27" s="288"/>
      <c r="G27" s="288"/>
      <c r="H27" s="288"/>
      <c r="I27" s="288"/>
      <c r="J27" s="260" t="str">
        <f t="shared" si="4"/>
        <v/>
      </c>
      <c r="K27" s="308"/>
      <c r="L27" s="290"/>
      <c r="M27" s="124">
        <f t="shared" si="0"/>
        <v>0</v>
      </c>
      <c r="N27" s="124">
        <f t="shared" si="1"/>
        <v>0</v>
      </c>
      <c r="O27" s="124">
        <f t="shared" si="2"/>
        <v>0</v>
      </c>
      <c r="P27" s="196">
        <f t="shared" si="5"/>
        <v>0</v>
      </c>
      <c r="Q27" s="197">
        <f>IF(I27&gt;0,IF(A27="A",Semester!$B$17,0),0)</f>
        <v>0</v>
      </c>
      <c r="R27" s="198">
        <f>IF(I27&gt;0,IF(A27="B",Semester!$C$17,0),0)</f>
        <v>0</v>
      </c>
      <c r="S27" s="198">
        <f>IF(I27&gt;0,IF(A27="C",Semester!$D$17,0),0)</f>
        <v>0</v>
      </c>
      <c r="T27" s="31" t="str">
        <f t="shared" si="3"/>
        <v/>
      </c>
      <c r="U27" t="str">
        <f>Admin2!C296</f>
        <v/>
      </c>
    </row>
    <row r="28" spans="1:21" x14ac:dyDescent="0.35">
      <c r="A28" s="18" t="str">
        <f>IF(IF(B28&gt;=Admin1!$B$4,IF(B28&lt;=Admin1!$C$4,"A",IF(B28&gt;=Admin1!$B$5,IF(B28&lt;=Admin1!$C$5,"B",IF(B28&gt;=Admin1!$B$6,IF(B28&lt;=Admin1!$C$6,"C","--"))))))=FALSE,"--",IF(B28&gt;=Admin1!$B$4,IF(B28&lt;=Admin1!$C$4,"A",IF(B28&gt;=Admin1!$B$5,IF(B28&lt;=Admin1!$C$5,"B",IF(B28&gt;=Admin1!$B$6,IF(B28&lt;=Admin1!$C$6,"C","--")))))))</f>
        <v>A</v>
      </c>
      <c r="B28" s="119">
        <f>Admin2!A297</f>
        <v>44492</v>
      </c>
      <c r="C28" s="119" t="str">
        <f>Admin2!B297</f>
        <v>Lör</v>
      </c>
      <c r="D28" s="345"/>
      <c r="E28" s="288"/>
      <c r="F28" s="288"/>
      <c r="G28" s="288"/>
      <c r="H28" s="288"/>
      <c r="I28" s="288"/>
      <c r="J28" s="260" t="str">
        <f t="shared" si="4"/>
        <v/>
      </c>
      <c r="K28" s="308"/>
      <c r="L28" s="290"/>
      <c r="M28" s="124">
        <f t="shared" si="0"/>
        <v>0</v>
      </c>
      <c r="N28" s="124">
        <f t="shared" si="1"/>
        <v>0</v>
      </c>
      <c r="O28" s="124">
        <f t="shared" si="2"/>
        <v>0</v>
      </c>
      <c r="P28" s="196">
        <f t="shared" si="5"/>
        <v>0</v>
      </c>
      <c r="Q28" s="197">
        <f>IF(I28&gt;0,IF(A28="A",Semester!$B$17,0),0)</f>
        <v>0</v>
      </c>
      <c r="R28" s="198">
        <f>IF(I28&gt;0,IF(A28="B",Semester!$C$17,0),0)</f>
        <v>0</v>
      </c>
      <c r="S28" s="198">
        <f>IF(I28&gt;0,IF(A28="C",Semester!$D$17,0),0)</f>
        <v>0</v>
      </c>
      <c r="T28" s="31" t="str">
        <f t="shared" si="3"/>
        <v/>
      </c>
      <c r="U28" t="str">
        <f>Admin2!C297</f>
        <v/>
      </c>
    </row>
    <row r="29" spans="1:21" x14ac:dyDescent="0.35">
      <c r="A29" s="18" t="str">
        <f>IF(IF(B29&gt;=Admin1!$B$4,IF(B29&lt;=Admin1!$C$4,"A",IF(B29&gt;=Admin1!$B$5,IF(B29&lt;=Admin1!$C$5,"B",IF(B29&gt;=Admin1!$B$6,IF(B29&lt;=Admin1!$C$6,"C","--"))))))=FALSE,"--",IF(B29&gt;=Admin1!$B$4,IF(B29&lt;=Admin1!$C$4,"A",IF(B29&gt;=Admin1!$B$5,IF(B29&lt;=Admin1!$C$5,"B",IF(B29&gt;=Admin1!$B$6,IF(B29&lt;=Admin1!$C$6,"C","--")))))))</f>
        <v>A</v>
      </c>
      <c r="B29" s="119">
        <f>Admin2!A298</f>
        <v>44493</v>
      </c>
      <c r="C29" s="119" t="str">
        <f>Admin2!B298</f>
        <v>Sön</v>
      </c>
      <c r="D29" s="345"/>
      <c r="E29" s="288"/>
      <c r="F29" s="288"/>
      <c r="G29" s="288"/>
      <c r="H29" s="288"/>
      <c r="I29" s="288"/>
      <c r="J29" s="260" t="str">
        <f t="shared" si="4"/>
        <v/>
      </c>
      <c r="K29" s="308"/>
      <c r="L29" s="290"/>
      <c r="M29" s="124">
        <f t="shared" si="0"/>
        <v>0</v>
      </c>
      <c r="N29" s="124">
        <f t="shared" si="1"/>
        <v>0</v>
      </c>
      <c r="O29" s="124">
        <f t="shared" si="2"/>
        <v>0</v>
      </c>
      <c r="P29" s="196">
        <f t="shared" si="5"/>
        <v>0</v>
      </c>
      <c r="Q29" s="197">
        <f>IF(I29&gt;0,IF(A29="A",Semester!$B$17,0),0)</f>
        <v>0</v>
      </c>
      <c r="R29" s="198">
        <f>IF(I29&gt;0,IF(A29="B",Semester!$C$17,0),0)</f>
        <v>0</v>
      </c>
      <c r="S29" s="198">
        <f>IF(I29&gt;0,IF(A29="C",Semester!$D$17,0),0)</f>
        <v>0</v>
      </c>
      <c r="T29" s="31" t="str">
        <f t="shared" si="3"/>
        <v/>
      </c>
      <c r="U29" t="str">
        <f>Admin2!C298</f>
        <v/>
      </c>
    </row>
    <row r="30" spans="1:21" x14ac:dyDescent="0.35">
      <c r="A30" s="18" t="str">
        <f>IF(IF(B30&gt;=Admin1!$B$4,IF(B30&lt;=Admin1!$C$4,"A",IF(B30&gt;=Admin1!$B$5,IF(B30&lt;=Admin1!$C$5,"B",IF(B30&gt;=Admin1!$B$6,IF(B30&lt;=Admin1!$C$6,"C","--"))))))=FALSE,"--",IF(B30&gt;=Admin1!$B$4,IF(B30&lt;=Admin1!$C$4,"A",IF(B30&gt;=Admin1!$B$5,IF(B30&lt;=Admin1!$C$5,"B",IF(B30&gt;=Admin1!$B$6,IF(B30&lt;=Admin1!$C$6,"C","--")))))))</f>
        <v>A</v>
      </c>
      <c r="B30" s="119">
        <f>Admin2!A299</f>
        <v>44494</v>
      </c>
      <c r="C30" s="119" t="str">
        <f>Admin2!B299</f>
        <v>Mån</v>
      </c>
      <c r="D30" s="345"/>
      <c r="E30" s="288"/>
      <c r="F30" s="288"/>
      <c r="G30" s="288"/>
      <c r="H30" s="288"/>
      <c r="I30" s="288"/>
      <c r="J30" s="260" t="str">
        <f t="shared" si="4"/>
        <v/>
      </c>
      <c r="K30" s="308"/>
      <c r="L30" s="290"/>
      <c r="M30" s="124">
        <f t="shared" si="0"/>
        <v>0</v>
      </c>
      <c r="N30" s="124">
        <f t="shared" si="1"/>
        <v>0</v>
      </c>
      <c r="O30" s="124">
        <f t="shared" si="2"/>
        <v>0</v>
      </c>
      <c r="P30" s="196">
        <f t="shared" si="5"/>
        <v>0</v>
      </c>
      <c r="Q30" s="197">
        <f>IF(I30&gt;0,IF(A30="A",Semester!$B$17,0),0)</f>
        <v>0</v>
      </c>
      <c r="R30" s="198">
        <f>IF(I30&gt;0,IF(A30="B",Semester!$C$17,0),0)</f>
        <v>0</v>
      </c>
      <c r="S30" s="198">
        <f>IF(I30&gt;0,IF(A30="C",Semester!$D$17,0),0)</f>
        <v>0</v>
      </c>
      <c r="T30" s="31" t="str">
        <f t="shared" si="3"/>
        <v/>
      </c>
      <c r="U30" t="str">
        <f>Admin2!C299</f>
        <v/>
      </c>
    </row>
    <row r="31" spans="1:21" x14ac:dyDescent="0.35">
      <c r="A31" s="18" t="str">
        <f>IF(IF(B31&gt;=Admin1!$B$4,IF(B31&lt;=Admin1!$C$4,"A",IF(B31&gt;=Admin1!$B$5,IF(B31&lt;=Admin1!$C$5,"B",IF(B31&gt;=Admin1!$B$6,IF(B31&lt;=Admin1!$C$6,"C","--"))))))=FALSE,"--",IF(B31&gt;=Admin1!$B$4,IF(B31&lt;=Admin1!$C$4,"A",IF(B31&gt;=Admin1!$B$5,IF(B31&lt;=Admin1!$C$5,"B",IF(B31&gt;=Admin1!$B$6,IF(B31&lt;=Admin1!$C$6,"C","--")))))))</f>
        <v>A</v>
      </c>
      <c r="B31" s="119">
        <f>Admin2!A300</f>
        <v>44495</v>
      </c>
      <c r="C31" s="119" t="str">
        <f>Admin2!B300</f>
        <v>Tis</v>
      </c>
      <c r="D31" s="345"/>
      <c r="E31" s="288"/>
      <c r="F31" s="288"/>
      <c r="G31" s="288"/>
      <c r="H31" s="288"/>
      <c r="I31" s="288"/>
      <c r="J31" s="260" t="str">
        <f t="shared" si="4"/>
        <v/>
      </c>
      <c r="K31" s="308"/>
      <c r="L31" s="290"/>
      <c r="M31" s="124">
        <f t="shared" si="0"/>
        <v>0</v>
      </c>
      <c r="N31" s="124">
        <f t="shared" si="1"/>
        <v>0</v>
      </c>
      <c r="O31" s="124">
        <f t="shared" si="2"/>
        <v>0</v>
      </c>
      <c r="P31" s="196">
        <f t="shared" si="5"/>
        <v>0</v>
      </c>
      <c r="Q31" s="197">
        <f>IF(I31&gt;0,IF(A31="A",Semester!$B$17,0),0)</f>
        <v>0</v>
      </c>
      <c r="R31" s="198">
        <f>IF(I31&gt;0,IF(A31="B",Semester!$C$17,0),0)</f>
        <v>0</v>
      </c>
      <c r="S31" s="198">
        <f>IF(I31&gt;0,IF(A31="C",Semester!$D$17,0),0)</f>
        <v>0</v>
      </c>
      <c r="T31" s="31" t="str">
        <f t="shared" si="3"/>
        <v/>
      </c>
      <c r="U31" t="str">
        <f>Admin2!C300</f>
        <v/>
      </c>
    </row>
    <row r="32" spans="1:21" x14ac:dyDescent="0.35">
      <c r="A32" s="18" t="str">
        <f>IF(IF(B32&gt;=Admin1!$B$4,IF(B32&lt;=Admin1!$C$4,"A",IF(B32&gt;=Admin1!$B$5,IF(B32&lt;=Admin1!$C$5,"B",IF(B32&gt;=Admin1!$B$6,IF(B32&lt;=Admin1!$C$6,"C","--"))))))=FALSE,"--",IF(B32&gt;=Admin1!$B$4,IF(B32&lt;=Admin1!$C$4,"A",IF(B32&gt;=Admin1!$B$5,IF(B32&lt;=Admin1!$C$5,"B",IF(B32&gt;=Admin1!$B$6,IF(B32&lt;=Admin1!$C$6,"C","--")))))))</f>
        <v>A</v>
      </c>
      <c r="B32" s="119">
        <f>Admin2!A301</f>
        <v>44496</v>
      </c>
      <c r="C32" s="119" t="str">
        <f>Admin2!B301</f>
        <v>Ons</v>
      </c>
      <c r="D32" s="345"/>
      <c r="E32" s="288"/>
      <c r="F32" s="288"/>
      <c r="G32" s="288"/>
      <c r="H32" s="288"/>
      <c r="I32" s="288"/>
      <c r="J32" s="260" t="str">
        <f t="shared" si="4"/>
        <v/>
      </c>
      <c r="K32" s="308"/>
      <c r="L32" s="290"/>
      <c r="M32" s="124">
        <f t="shared" si="0"/>
        <v>0</v>
      </c>
      <c r="N32" s="124">
        <f t="shared" si="1"/>
        <v>0</v>
      </c>
      <c r="O32" s="124">
        <f t="shared" si="2"/>
        <v>0</v>
      </c>
      <c r="P32" s="196">
        <f t="shared" si="5"/>
        <v>0</v>
      </c>
      <c r="Q32" s="197">
        <f>IF(I32&gt;0,IF(A32="A",Semester!$B$17,0),0)</f>
        <v>0</v>
      </c>
      <c r="R32" s="198">
        <f>IF(I32&gt;0,IF(A32="B",Semester!$C$17,0),0)</f>
        <v>0</v>
      </c>
      <c r="S32" s="198">
        <f>IF(I32&gt;0,IF(A32="C",Semester!$D$17,0),0)</f>
        <v>0</v>
      </c>
      <c r="T32" s="31" t="str">
        <f t="shared" si="3"/>
        <v/>
      </c>
      <c r="U32" t="str">
        <f>Admin2!C301</f>
        <v/>
      </c>
    </row>
    <row r="33" spans="1:23" x14ac:dyDescent="0.35">
      <c r="A33" s="18" t="str">
        <f>IF(IF(B33&gt;=Admin1!$B$4,IF(B33&lt;=Admin1!$C$4,"A",IF(B33&gt;=Admin1!$B$5,IF(B33&lt;=Admin1!$C$5,"B",IF(B33&gt;=Admin1!$B$6,IF(B33&lt;=Admin1!$C$6,"C","--"))))))=FALSE,"--",IF(B33&gt;=Admin1!$B$4,IF(B33&lt;=Admin1!$C$4,"A",IF(B33&gt;=Admin1!$B$5,IF(B33&lt;=Admin1!$C$5,"B",IF(B33&gt;=Admin1!$B$6,IF(B33&lt;=Admin1!$C$6,"C","--")))))))</f>
        <v>A</v>
      </c>
      <c r="B33" s="119">
        <f>Admin2!A302</f>
        <v>44497</v>
      </c>
      <c r="C33" s="119" t="str">
        <f>Admin2!B302</f>
        <v>Tor</v>
      </c>
      <c r="D33" s="345"/>
      <c r="E33" s="288"/>
      <c r="F33" s="288"/>
      <c r="G33" s="288"/>
      <c r="H33" s="288"/>
      <c r="I33" s="288"/>
      <c r="J33" s="260" t="str">
        <f t="shared" si="4"/>
        <v/>
      </c>
      <c r="K33" s="308"/>
      <c r="L33" s="290"/>
      <c r="M33" s="124">
        <f t="shared" si="0"/>
        <v>0</v>
      </c>
      <c r="N33" s="124">
        <f t="shared" si="1"/>
        <v>0</v>
      </c>
      <c r="O33" s="124">
        <f t="shared" si="2"/>
        <v>0</v>
      </c>
      <c r="P33" s="196">
        <f t="shared" si="5"/>
        <v>0</v>
      </c>
      <c r="Q33" s="197">
        <f>IF(I33&gt;0,IF(A33="A",Semester!$B$17,0),0)</f>
        <v>0</v>
      </c>
      <c r="R33" s="198">
        <f>IF(I33&gt;0,IF(A33="B",Semester!$C$17,0),0)</f>
        <v>0</v>
      </c>
      <c r="S33" s="198">
        <f>IF(I33&gt;0,IF(A33="C",Semester!$D$17,0),0)</f>
        <v>0</v>
      </c>
      <c r="T33" s="31" t="str">
        <f t="shared" si="3"/>
        <v/>
      </c>
      <c r="U33" t="str">
        <f>Admin2!C302</f>
        <v/>
      </c>
    </row>
    <row r="34" spans="1:23" x14ac:dyDescent="0.35">
      <c r="A34" s="18" t="str">
        <f>IF(IF(B34&gt;=Admin1!$B$4,IF(B34&lt;=Admin1!$C$4,"A",IF(B34&gt;=Admin1!$B$5,IF(B34&lt;=Admin1!$C$5,"B",IF(B34&gt;=Admin1!$B$6,IF(B34&lt;=Admin1!$C$6,"C","--"))))))=FALSE,"--",IF(B34&gt;=Admin1!$B$4,IF(B34&lt;=Admin1!$C$4,"A",IF(B34&gt;=Admin1!$B$5,IF(B34&lt;=Admin1!$C$5,"B",IF(B34&gt;=Admin1!$B$6,IF(B34&lt;=Admin1!$C$6,"C","--")))))))</f>
        <v>A</v>
      </c>
      <c r="B34" s="119">
        <f>Admin2!A303</f>
        <v>44498</v>
      </c>
      <c r="C34" s="119" t="str">
        <f>Admin2!B303</f>
        <v>Fre</v>
      </c>
      <c r="D34" s="345"/>
      <c r="E34" s="288"/>
      <c r="F34" s="288"/>
      <c r="G34" s="288"/>
      <c r="H34" s="288"/>
      <c r="I34" s="288"/>
      <c r="J34" s="260" t="str">
        <f t="shared" si="4"/>
        <v/>
      </c>
      <c r="K34" s="308"/>
      <c r="L34" s="290"/>
      <c r="M34" s="124">
        <f t="shared" si="0"/>
        <v>0</v>
      </c>
      <c r="N34" s="124">
        <f t="shared" si="1"/>
        <v>0</v>
      </c>
      <c r="O34" s="124">
        <f t="shared" si="2"/>
        <v>0</v>
      </c>
      <c r="P34" s="196">
        <f t="shared" si="5"/>
        <v>0</v>
      </c>
      <c r="Q34" s="197">
        <f>IF(I34&gt;0,IF(A34="A",Semester!$B$17,0),0)</f>
        <v>0</v>
      </c>
      <c r="R34" s="198">
        <f>IF(I34&gt;0,IF(A34="B",Semester!$C$17,0),0)</f>
        <v>0</v>
      </c>
      <c r="S34" s="198">
        <f>IF(I34&gt;0,IF(A34="C",Semester!$D$17,0),0)</f>
        <v>0</v>
      </c>
      <c r="T34" s="31" t="str">
        <f t="shared" si="3"/>
        <v/>
      </c>
      <c r="U34" t="str">
        <f>Admin2!C303</f>
        <v/>
      </c>
    </row>
    <row r="35" spans="1:23" x14ac:dyDescent="0.35">
      <c r="A35" s="18" t="str">
        <f>IF(IF(B35&gt;=Admin1!$B$4,IF(B35&lt;=Admin1!$C$4,"A",IF(B35&gt;=Admin1!$B$5,IF(B35&lt;=Admin1!$C$5,"B",IF(B35&gt;=Admin1!$B$6,IF(B35&lt;=Admin1!$C$6,"C","--"))))))=FALSE,"--",IF(B35&gt;=Admin1!$B$4,IF(B35&lt;=Admin1!$C$4,"A",IF(B35&gt;=Admin1!$B$5,IF(B35&lt;=Admin1!$C$5,"B",IF(B35&gt;=Admin1!$B$6,IF(B35&lt;=Admin1!$C$6,"C","--")))))))</f>
        <v>A</v>
      </c>
      <c r="B35" s="119">
        <f>Admin2!A304</f>
        <v>44499</v>
      </c>
      <c r="C35" s="119" t="str">
        <f>Admin2!B304</f>
        <v>Lör</v>
      </c>
      <c r="D35" s="345"/>
      <c r="E35" s="288"/>
      <c r="F35" s="288"/>
      <c r="G35" s="288"/>
      <c r="H35" s="288"/>
      <c r="I35" s="288"/>
      <c r="J35" s="260" t="str">
        <f t="shared" si="4"/>
        <v/>
      </c>
      <c r="K35" s="308"/>
      <c r="L35" s="290"/>
      <c r="M35" s="124">
        <f t="shared" si="0"/>
        <v>0</v>
      </c>
      <c r="N35" s="124">
        <f t="shared" si="1"/>
        <v>0</v>
      </c>
      <c r="O35" s="124">
        <f t="shared" si="2"/>
        <v>0</v>
      </c>
      <c r="P35" s="196">
        <f t="shared" si="5"/>
        <v>0</v>
      </c>
      <c r="Q35" s="197">
        <f>IF(I35&gt;0,IF(A35="A",Semester!$B$17,0),0)</f>
        <v>0</v>
      </c>
      <c r="R35" s="198">
        <f>IF(I35&gt;0,IF(A35="B",Semester!$C$17,0),0)</f>
        <v>0</v>
      </c>
      <c r="S35" s="198">
        <f>IF(I35&gt;0,IF(A35="C",Semester!$D$17,0),0)</f>
        <v>0</v>
      </c>
      <c r="T35" s="31" t="str">
        <f t="shared" si="3"/>
        <v/>
      </c>
      <c r="U35" t="str">
        <f>Admin2!C304</f>
        <v/>
      </c>
    </row>
    <row r="36" spans="1:23" ht="15" thickBot="1" x14ac:dyDescent="0.4">
      <c r="A36" s="120" t="str">
        <f>IF(IF(B36&gt;=Admin1!$B$4,IF(B36&lt;=Admin1!$C$4,"A",IF(B36&gt;=Admin1!$B$5,IF(B36&lt;=Admin1!$C$5,"B",IF(B36&gt;=Admin1!$B$6,IF(B36&lt;=Admin1!$C$6,"C","--"))))))=FALSE,"--",IF(B36&gt;=Admin1!$B$4,IF(B36&lt;=Admin1!$C$4,"A",IF(B36&gt;=Admin1!$B$5,IF(B36&lt;=Admin1!$C$5,"B",IF(B36&gt;=Admin1!$B$6,IF(B36&lt;=Admin1!$C$6,"C","--")))))))</f>
        <v>A</v>
      </c>
      <c r="B36" s="119">
        <f>Admin2!A305</f>
        <v>44500</v>
      </c>
      <c r="C36" s="119" t="str">
        <f>Admin2!B305</f>
        <v>Sön</v>
      </c>
      <c r="D36" s="345"/>
      <c r="E36" s="289"/>
      <c r="F36" s="289"/>
      <c r="G36" s="289"/>
      <c r="H36" s="289"/>
      <c r="I36" s="289"/>
      <c r="J36" s="261" t="str">
        <f t="shared" si="4"/>
        <v/>
      </c>
      <c r="K36" s="309"/>
      <c r="L36" s="291"/>
      <c r="M36" s="124">
        <f t="shared" si="0"/>
        <v>0</v>
      </c>
      <c r="N36" s="124">
        <f t="shared" si="1"/>
        <v>0</v>
      </c>
      <c r="O36" s="124">
        <f t="shared" si="2"/>
        <v>0</v>
      </c>
      <c r="P36" s="199">
        <f t="shared" si="5"/>
        <v>0</v>
      </c>
      <c r="Q36" s="200">
        <f>IF(I36&gt;0,IF(A36="A",Semester!$B$17,0),0)</f>
        <v>0</v>
      </c>
      <c r="R36" s="201">
        <f>IF(I36&gt;0,IF(A36="B",Semester!$C$17,0),0)</f>
        <v>0</v>
      </c>
      <c r="S36" s="201">
        <f>IF(I36&gt;0,IF(A36="C",Semester!$D$17,0),0)</f>
        <v>0</v>
      </c>
      <c r="T36" s="31" t="str">
        <f t="shared" si="3"/>
        <v/>
      </c>
      <c r="U36" t="str">
        <f>Admin2!C305</f>
        <v>Vintertid</v>
      </c>
    </row>
    <row r="37" spans="1:23" ht="15" thickBot="1" x14ac:dyDescent="0.4">
      <c r="A37" s="444" t="s">
        <v>258</v>
      </c>
      <c r="B37" s="445"/>
      <c r="C37" s="446"/>
      <c r="D37" s="210">
        <f>COUNT(D6:D36)</f>
        <v>0</v>
      </c>
      <c r="E37" s="130">
        <f t="shared" ref="E37" si="6">COUNT(E6:E36)</f>
        <v>0</v>
      </c>
      <c r="F37" s="130">
        <f>SUM(M6:M36)</f>
        <v>0</v>
      </c>
      <c r="G37" s="130">
        <f>SUM(N6:N36)</f>
        <v>0</v>
      </c>
      <c r="H37" s="130">
        <f>SUM(O6:O36)</f>
        <v>0</v>
      </c>
      <c r="I37" s="130">
        <f>COUNT(I6:I36)</f>
        <v>0</v>
      </c>
      <c r="J37" s="202">
        <f>(D37-E37-F37-G37-H37-IF(E38+F38+G38+H38=0,D37,I37))*-1</f>
        <v>0</v>
      </c>
      <c r="K37" s="212" t="s">
        <v>149</v>
      </c>
      <c r="L37" s="211">
        <f>SUM(L6:L36)</f>
        <v>0</v>
      </c>
      <c r="P37" s="203">
        <f>SUM(P6:P36)</f>
        <v>0</v>
      </c>
      <c r="Q37" s="204">
        <f>SUM(Q6:Q36)</f>
        <v>0</v>
      </c>
      <c r="R37" s="205">
        <f t="shared" ref="R37:S37" si="7">SUM(R6:R36)</f>
        <v>0</v>
      </c>
      <c r="S37" s="206">
        <f t="shared" si="7"/>
        <v>0</v>
      </c>
      <c r="T37" s="256"/>
      <c r="U37" s="257"/>
    </row>
    <row r="38" spans="1:23" ht="15" thickBot="1" x14ac:dyDescent="0.4">
      <c r="A38" s="444" t="s">
        <v>259</v>
      </c>
      <c r="B38" s="445"/>
      <c r="C38" s="446"/>
      <c r="D38" s="258">
        <f t="shared" ref="D38:J38" si="8">SUM(D6:D36)</f>
        <v>0</v>
      </c>
      <c r="E38" s="259">
        <f t="shared" si="8"/>
        <v>0</v>
      </c>
      <c r="F38" s="259">
        <f t="shared" si="8"/>
        <v>0</v>
      </c>
      <c r="G38" s="259">
        <f t="shared" si="8"/>
        <v>0</v>
      </c>
      <c r="H38" s="259">
        <f t="shared" si="8"/>
        <v>0</v>
      </c>
      <c r="I38" s="259">
        <f t="shared" si="8"/>
        <v>0</v>
      </c>
      <c r="J38" s="259">
        <f t="shared" si="8"/>
        <v>0</v>
      </c>
      <c r="K38" s="438"/>
      <c r="L38" s="439"/>
      <c r="M38" s="439"/>
      <c r="N38" s="439"/>
      <c r="O38" s="439"/>
      <c r="P38" s="440"/>
    </row>
    <row r="39" spans="1:23" ht="15" customHeight="1" thickBot="1" x14ac:dyDescent="0.4">
      <c r="A39" s="296"/>
      <c r="B39" s="255"/>
      <c r="C39" s="255"/>
      <c r="D39" s="266"/>
      <c r="E39" s="266"/>
      <c r="F39" s="266"/>
      <c r="G39" s="266"/>
      <c r="H39" s="266"/>
      <c r="I39" s="266"/>
      <c r="J39" s="265"/>
      <c r="K39" s="438"/>
      <c r="L39" s="439"/>
      <c r="M39" s="439"/>
      <c r="N39" s="439"/>
      <c r="O39" s="439"/>
      <c r="P39" s="440"/>
      <c r="V39" s="316" t="s">
        <v>260</v>
      </c>
      <c r="W39" s="257"/>
    </row>
    <row r="40" spans="1:23" ht="15" thickBot="1" x14ac:dyDescent="0.4">
      <c r="A40" s="447" t="s">
        <v>261</v>
      </c>
      <c r="B40" s="448"/>
      <c r="C40" s="448"/>
      <c r="D40" s="449"/>
      <c r="E40" s="262" t="s">
        <v>262</v>
      </c>
      <c r="F40" s="262" t="s">
        <v>233</v>
      </c>
      <c r="G40" s="263" t="s">
        <v>56</v>
      </c>
      <c r="H40" s="281" t="s">
        <v>263</v>
      </c>
      <c r="I40" s="282" t="s">
        <v>264</v>
      </c>
      <c r="J40" s="264"/>
      <c r="K40" s="438"/>
      <c r="L40" s="439"/>
      <c r="M40" s="439"/>
      <c r="N40" s="439"/>
      <c r="O40" s="439"/>
      <c r="P40" s="440"/>
      <c r="V40" s="107" t="s">
        <v>262</v>
      </c>
      <c r="W40" s="107" t="s">
        <v>265</v>
      </c>
    </row>
    <row r="41" spans="1:23" x14ac:dyDescent="0.35">
      <c r="A41" s="69"/>
      <c r="B41"/>
      <c r="D41" s="269" t="s">
        <v>266</v>
      </c>
      <c r="E41" s="267">
        <f>Admin1!C19</f>
        <v>21.235000000000003</v>
      </c>
      <c r="F41" s="269">
        <f>D37</f>
        <v>0</v>
      </c>
      <c r="G41" s="276">
        <f>SUM(E37:I37)</f>
        <v>0</v>
      </c>
      <c r="H41" s="283">
        <f>Sep!I41</f>
        <v>0</v>
      </c>
      <c r="I41" s="284">
        <f>G41-F41+H41</f>
        <v>0</v>
      </c>
      <c r="J41" s="292" t="s">
        <v>267</v>
      </c>
      <c r="K41" s="438"/>
      <c r="L41" s="439"/>
      <c r="M41" s="439"/>
      <c r="N41" s="439"/>
      <c r="O41" s="439"/>
      <c r="P41" s="440"/>
      <c r="V41" s="107" t="s">
        <v>233</v>
      </c>
      <c r="W41" s="107" t="s">
        <v>268</v>
      </c>
    </row>
    <row r="42" spans="1:23" ht="15" thickBot="1" x14ac:dyDescent="0.4">
      <c r="A42" s="69"/>
      <c r="B42"/>
      <c r="C42" s="126"/>
      <c r="D42" s="271" t="s">
        <v>269</v>
      </c>
      <c r="E42" s="268">
        <f>Admin1!D19</f>
        <v>169.88000000000002</v>
      </c>
      <c r="F42" s="268">
        <f>D38</f>
        <v>0</v>
      </c>
      <c r="G42" s="277">
        <f>SUM(E38:I38)</f>
        <v>0</v>
      </c>
      <c r="H42" s="285">
        <f>Sep!I42</f>
        <v>0</v>
      </c>
      <c r="I42" s="286">
        <f>G42-F42+H42</f>
        <v>0</v>
      </c>
      <c r="J42" s="292" t="s">
        <v>267</v>
      </c>
      <c r="K42" s="450" t="s">
        <v>270</v>
      </c>
      <c r="L42" s="451"/>
      <c r="M42" s="451"/>
      <c r="N42" s="451"/>
      <c r="O42" s="451"/>
      <c r="P42" s="452"/>
      <c r="Q42" s="8"/>
      <c r="R42" s="8"/>
      <c r="S42" s="8"/>
      <c r="V42" s="107" t="s">
        <v>56</v>
      </c>
      <c r="W42" s="107" t="s">
        <v>271</v>
      </c>
    </row>
    <row r="43" spans="1:23" ht="15" customHeight="1" thickBot="1" x14ac:dyDescent="0.4">
      <c r="A43" s="297"/>
      <c r="B43" s="270"/>
      <c r="C43" s="270"/>
      <c r="D43" s="272"/>
      <c r="E43" s="273"/>
      <c r="F43" s="274"/>
      <c r="G43" s="274"/>
      <c r="H43" s="274"/>
      <c r="I43" s="274"/>
      <c r="J43" s="293"/>
      <c r="K43" s="438"/>
      <c r="L43" s="439"/>
      <c r="M43" s="439"/>
      <c r="N43" s="439"/>
      <c r="O43" s="439"/>
      <c r="P43" s="440"/>
      <c r="V43" s="107" t="s">
        <v>263</v>
      </c>
      <c r="W43" s="107" t="s">
        <v>272</v>
      </c>
    </row>
    <row r="44" spans="1:23" ht="15" thickBot="1" x14ac:dyDescent="0.4">
      <c r="A44" s="453" t="s">
        <v>273</v>
      </c>
      <c r="B44" s="454"/>
      <c r="C44" s="454"/>
      <c r="D44" s="455"/>
      <c r="E44" s="262" t="s">
        <v>274</v>
      </c>
      <c r="F44" s="262" t="s">
        <v>275</v>
      </c>
      <c r="G44" s="456" t="s">
        <v>276</v>
      </c>
      <c r="H44" s="457"/>
      <c r="I44" s="262" t="s">
        <v>277</v>
      </c>
      <c r="J44" s="294"/>
      <c r="K44" s="438"/>
      <c r="L44" s="439"/>
      <c r="M44" s="439"/>
      <c r="N44" s="439"/>
      <c r="O44" s="439"/>
      <c r="P44" s="440"/>
      <c r="V44" s="107"/>
      <c r="W44" s="107" t="s">
        <v>278</v>
      </c>
    </row>
    <row r="45" spans="1:23" ht="15" thickBot="1" x14ac:dyDescent="0.4">
      <c r="A45" s="69"/>
      <c r="B45"/>
      <c r="C45" s="280"/>
      <c r="D45" s="279" t="s">
        <v>56</v>
      </c>
      <c r="E45" s="275">
        <f>Semester!J16</f>
        <v>0</v>
      </c>
      <c r="F45" s="278">
        <f>Semester!C10</f>
        <v>0</v>
      </c>
      <c r="G45" s="458">
        <f>SUM(Semester!E21:E30)</f>
        <v>0</v>
      </c>
      <c r="H45" s="459"/>
      <c r="I45" s="278">
        <f>E45+F45-G45</f>
        <v>0</v>
      </c>
      <c r="J45" s="295"/>
      <c r="K45" s="441"/>
      <c r="L45" s="442"/>
      <c r="M45" s="442"/>
      <c r="N45" s="442"/>
      <c r="O45" s="442"/>
      <c r="P45" s="443"/>
      <c r="V45" s="107" t="s">
        <v>264</v>
      </c>
      <c r="W45" s="107" t="s">
        <v>279</v>
      </c>
    </row>
    <row r="46" spans="1:23" ht="15" thickBot="1" x14ac:dyDescent="0.4">
      <c r="A46" s="428" t="s">
        <v>280</v>
      </c>
      <c r="B46" s="429"/>
      <c r="C46" s="429"/>
      <c r="D46" s="429"/>
      <c r="E46" s="429"/>
      <c r="F46" s="429"/>
      <c r="G46" s="429"/>
      <c r="H46" s="429"/>
      <c r="I46" s="429"/>
      <c r="J46" s="430"/>
      <c r="K46" s="410" t="s">
        <v>281</v>
      </c>
      <c r="L46" s="411"/>
      <c r="M46" s="411"/>
      <c r="N46" s="411"/>
      <c r="O46" s="411"/>
      <c r="P46" s="412"/>
      <c r="V46" s="73" t="s">
        <v>282</v>
      </c>
    </row>
    <row r="47" spans="1:23" x14ac:dyDescent="0.35">
      <c r="A47" s="423" t="s">
        <v>283</v>
      </c>
      <c r="B47" s="466"/>
      <c r="C47" s="467"/>
      <c r="D47" s="467"/>
      <c r="E47" s="467"/>
      <c r="F47" s="467"/>
      <c r="G47" s="467"/>
      <c r="H47" s="467"/>
      <c r="I47" s="468"/>
      <c r="J47" s="300"/>
      <c r="K47" s="460"/>
      <c r="L47" s="461"/>
      <c r="M47" s="461"/>
      <c r="N47" s="461"/>
      <c r="O47" s="461"/>
      <c r="P47" s="462"/>
      <c r="V47" s="107" t="s">
        <v>284</v>
      </c>
      <c r="W47" s="107"/>
    </row>
    <row r="48" spans="1:23" x14ac:dyDescent="0.35">
      <c r="A48" s="424"/>
      <c r="B48" s="469"/>
      <c r="C48" s="470"/>
      <c r="D48" s="470"/>
      <c r="E48" s="470"/>
      <c r="F48" s="470"/>
      <c r="G48" s="470"/>
      <c r="H48" s="470"/>
      <c r="I48" s="471"/>
      <c r="J48" s="301"/>
      <c r="K48" s="463"/>
      <c r="L48" s="464"/>
      <c r="M48" s="464"/>
      <c r="N48" s="464"/>
      <c r="O48" s="464"/>
      <c r="P48" s="465"/>
      <c r="V48" s="107" t="s">
        <v>285</v>
      </c>
      <c r="W48" s="107"/>
    </row>
    <row r="49" spans="1:23" x14ac:dyDescent="0.35">
      <c r="A49" s="424"/>
      <c r="B49" s="469"/>
      <c r="C49" s="470"/>
      <c r="D49" s="470"/>
      <c r="E49" s="470"/>
      <c r="F49" s="470"/>
      <c r="G49" s="470"/>
      <c r="H49" s="470"/>
      <c r="I49" s="471"/>
      <c r="J49" s="301"/>
      <c r="K49" s="463"/>
      <c r="L49" s="464"/>
      <c r="M49" s="464"/>
      <c r="N49" s="464"/>
      <c r="O49" s="464"/>
      <c r="P49" s="465"/>
      <c r="V49" s="107" t="s">
        <v>286</v>
      </c>
      <c r="W49" s="107" t="s">
        <v>287</v>
      </c>
    </row>
    <row r="50" spans="1:23" x14ac:dyDescent="0.35">
      <c r="A50" s="419" t="s">
        <v>5</v>
      </c>
      <c r="B50" s="419"/>
      <c r="C50" s="419"/>
      <c r="D50" s="419"/>
      <c r="E50" s="419"/>
      <c r="F50" s="419"/>
      <c r="G50" s="419"/>
      <c r="H50" s="419"/>
      <c r="I50" s="419"/>
      <c r="J50" s="419"/>
      <c r="K50" s="419"/>
      <c r="L50" s="419"/>
      <c r="M50" s="419"/>
      <c r="N50" s="419"/>
      <c r="O50" s="419"/>
      <c r="P50" s="419"/>
    </row>
  </sheetData>
  <sheetProtection algorithmName="SHA-512" hashValue="iaboTEnMJpthuhxS3QuBvBYQRgVdLm4h2mEmKqaBa0vXfdmCC+EOshwgv/2C5jZBsRaAu8vACMQM20MRqKcYGw==" saltValue="ArUXDGTHFNipyMjPg4ElJg==" spinCount="100000" sheet="1" selectLockedCells="1"/>
  <mergeCells count="24">
    <mergeCell ref="K43:P45"/>
    <mergeCell ref="A37:C37"/>
    <mergeCell ref="A38:C38"/>
    <mergeCell ref="K38:P41"/>
    <mergeCell ref="A40:D40"/>
    <mergeCell ref="K42:P42"/>
    <mergeCell ref="A44:D44"/>
    <mergeCell ref="G44:H44"/>
    <mergeCell ref="G45:H45"/>
    <mergeCell ref="V1:Y1"/>
    <mergeCell ref="J2:K2"/>
    <mergeCell ref="B4:L4"/>
    <mergeCell ref="Q4:S4"/>
    <mergeCell ref="W5:AE5"/>
    <mergeCell ref="K46:P46"/>
    <mergeCell ref="K48:P48"/>
    <mergeCell ref="B49:I49"/>
    <mergeCell ref="K49:P49"/>
    <mergeCell ref="A50:P50"/>
    <mergeCell ref="K47:P47"/>
    <mergeCell ref="A47:A49"/>
    <mergeCell ref="B47:I47"/>
    <mergeCell ref="B48:I48"/>
    <mergeCell ref="A46:J46"/>
  </mergeCells>
  <hyperlinks>
    <hyperlink ref="V1:Y1" location="Uppstart!D14" display="Till uppstartsfliken" xr:uid="{8C4E45B1-026F-427A-BCB4-075A5C3E3ACC}"/>
    <hyperlink ref="L5" location="Hjälptexter!A4" display="Räkn" xr:uid="{FA141B05-22EB-4CCC-A051-7E82EA2F0FF9}"/>
    <hyperlink ref="L1" r:id="rId1" xr:uid="{D4D4C8CD-79D4-4724-9635-53E668CE2F14}"/>
  </hyperlinks>
  <pageMargins left="0.51181102362204722" right="0.31496062992125984" top="0.43307086614173229" bottom="0.43307086614173229" header="0.31496062992125984" footer="0.31496062992125984"/>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E50"/>
  <sheetViews>
    <sheetView showGridLines="0" zoomScaleNormal="100" workbookViewId="0">
      <pane xSplit="3" ySplit="5" topLeftCell="D6" activePane="bottomRight" state="frozen"/>
      <selection activeCell="L5" sqref="L5"/>
      <selection pane="topRight" activeCell="L5" sqref="L5"/>
      <selection pane="bottomLeft" activeCell="L5" sqref="L5"/>
      <selection pane="bottomRight" activeCell="D6" sqref="D6"/>
    </sheetView>
  </sheetViews>
  <sheetFormatPr defaultRowHeight="14.5" x14ac:dyDescent="0.35"/>
  <cols>
    <col min="1" max="1" width="3.7265625" style="31" customWidth="1"/>
    <col min="2" max="2" width="4.81640625" style="31" customWidth="1"/>
    <col min="3" max="3" width="6.1796875" customWidth="1"/>
    <col min="4" max="5" width="5.7265625" style="31" customWidth="1"/>
    <col min="6" max="8" width="5.1796875" style="31" customWidth="1"/>
    <col min="9" max="9" width="5.7265625" style="31" customWidth="1"/>
    <col min="10" max="10" width="5.26953125" style="31" customWidth="1"/>
    <col min="11" max="11" width="29.26953125" customWidth="1"/>
    <col min="12" max="12" width="6.7265625" customWidth="1"/>
    <col min="13" max="13" width="3.54296875" style="124" hidden="1" customWidth="1"/>
    <col min="14" max="15" width="3.54296875" hidden="1" customWidth="1"/>
    <col min="16" max="16" width="4.7265625" customWidth="1"/>
    <col min="17" max="19" width="4.453125" hidden="1" customWidth="1"/>
    <col min="20" max="20" width="10.7265625" hidden="1" customWidth="1"/>
    <col min="21" max="21" width="12.1796875" customWidth="1"/>
    <col min="22" max="22" width="6.1796875" customWidth="1"/>
  </cols>
  <sheetData>
    <row r="1" spans="1:31" ht="31.5" customHeight="1" x14ac:dyDescent="0.5">
      <c r="A1" s="207"/>
      <c r="B1" s="123"/>
      <c r="C1" s="64"/>
      <c r="D1" s="123"/>
      <c r="E1" s="123"/>
      <c r="F1" s="123"/>
      <c r="G1" s="123"/>
      <c r="H1" s="123"/>
      <c r="I1" s="191" t="str">
        <f>"Schema för november" &amp; RIGHT(Uppstart!K1,5)</f>
        <v>Schema för november 2021</v>
      </c>
      <c r="J1" s="123"/>
      <c r="K1" s="64"/>
      <c r="L1" s="328" t="s">
        <v>40</v>
      </c>
      <c r="P1" s="192"/>
      <c r="V1" s="431" t="s">
        <v>223</v>
      </c>
      <c r="W1" s="431"/>
      <c r="X1" s="431"/>
      <c r="Y1" s="431"/>
    </row>
    <row r="2" spans="1:31" ht="15.75" customHeight="1" x14ac:dyDescent="0.35">
      <c r="A2" s="208"/>
      <c r="I2" s="40" t="s">
        <v>36</v>
      </c>
      <c r="J2" s="432" t="str">
        <f>IF(Uppstart!C5="Skriv ditt namn här","Skriv ditt namn på fliken Uppstart",Uppstart!C5)</f>
        <v>Skriv ditt namn på fliken Uppstart</v>
      </c>
      <c r="K2" s="432"/>
      <c r="P2" s="126"/>
      <c r="V2" t="s">
        <v>225</v>
      </c>
    </row>
    <row r="3" spans="1:31" x14ac:dyDescent="0.35">
      <c r="A3" s="161"/>
      <c r="J3" s="125" t="str">
        <f>IF(Uppstart!C6="Skriv arbetsgivarens namn här","Skriv arbetsgivarens namn på fliken Uppstart",Uppstart!C6)</f>
        <v>Skriv arbetsgivarens namn på fliken Uppstart</v>
      </c>
      <c r="P3" s="126"/>
      <c r="V3" t="s">
        <v>227</v>
      </c>
      <c r="W3" t="s">
        <v>228</v>
      </c>
    </row>
    <row r="4" spans="1:31" x14ac:dyDescent="0.35">
      <c r="A4" s="209"/>
      <c r="B4" s="433" t="s">
        <v>229</v>
      </c>
      <c r="C4" s="433"/>
      <c r="D4" s="433"/>
      <c r="E4" s="433"/>
      <c r="F4" s="433"/>
      <c r="G4" s="433"/>
      <c r="H4" s="433"/>
      <c r="I4" s="433"/>
      <c r="J4" s="433"/>
      <c r="K4" s="433"/>
      <c r="L4" s="433"/>
      <c r="P4" s="287"/>
      <c r="Q4" s="434" t="s">
        <v>230</v>
      </c>
      <c r="R4" s="435"/>
      <c r="S4" s="435"/>
      <c r="V4" t="s">
        <v>231</v>
      </c>
      <c r="W4" t="s">
        <v>232</v>
      </c>
    </row>
    <row r="5" spans="1:31" s="31" customFormat="1" ht="35.5" x14ac:dyDescent="0.35">
      <c r="A5" s="127" t="s">
        <v>137</v>
      </c>
      <c r="B5" s="127" t="s">
        <v>180</v>
      </c>
      <c r="C5" s="127" t="s">
        <v>181</v>
      </c>
      <c r="D5" s="127" t="s">
        <v>233</v>
      </c>
      <c r="E5" s="127" t="s">
        <v>59</v>
      </c>
      <c r="F5" s="127" t="s">
        <v>60</v>
      </c>
      <c r="G5" s="127" t="s">
        <v>61</v>
      </c>
      <c r="H5" s="127" t="s">
        <v>62</v>
      </c>
      <c r="I5" s="193" t="s">
        <v>234</v>
      </c>
      <c r="J5" s="127" t="s">
        <v>235</v>
      </c>
      <c r="K5" s="18" t="s">
        <v>236</v>
      </c>
      <c r="L5" s="140" t="s">
        <v>237</v>
      </c>
      <c r="M5" s="128" t="s">
        <v>238</v>
      </c>
      <c r="N5" s="40" t="s">
        <v>239</v>
      </c>
      <c r="O5" s="40" t="s">
        <v>240</v>
      </c>
      <c r="P5" s="193" t="s">
        <v>241</v>
      </c>
      <c r="Q5" s="194" t="s">
        <v>97</v>
      </c>
      <c r="R5" s="195" t="s">
        <v>98</v>
      </c>
      <c r="S5" s="195" t="s">
        <v>99</v>
      </c>
      <c r="U5" s="129"/>
      <c r="V5" s="155" t="s">
        <v>242</v>
      </c>
      <c r="W5" s="436" t="s">
        <v>243</v>
      </c>
      <c r="X5" s="437"/>
      <c r="Y5" s="437"/>
      <c r="Z5" s="437"/>
      <c r="AA5" s="437"/>
      <c r="AB5" s="437"/>
      <c r="AC5" s="437"/>
      <c r="AD5" s="437"/>
      <c r="AE5" s="437"/>
    </row>
    <row r="6" spans="1:31" x14ac:dyDescent="0.35">
      <c r="A6" s="18" t="str">
        <f>IF(IF(B6&gt;=Admin1!$B$4,IF(B6&lt;=Admin1!$C$4,"A",IF(B6&gt;=Admin1!$B$5,IF(B6&lt;=Admin1!$C$5,"B",IF(B6&gt;=Admin1!$B$6,IF(B6&lt;=Admin1!$C$6,"C","--"))))))=FALSE,"--",IF(B6&gt;=Admin1!$B$4,IF(B6&lt;=Admin1!$C$4,"A",IF(B6&gt;=Admin1!$B$5,IF(B6&lt;=Admin1!$C$5,"B",IF(B6&gt;=Admin1!$B$6,IF(B6&lt;=Admin1!$C$6,"C","--")))))))</f>
        <v>A</v>
      </c>
      <c r="B6" s="119">
        <f>Admin2!A306</f>
        <v>44501</v>
      </c>
      <c r="C6" s="119" t="str">
        <f>Admin2!B306</f>
        <v>Mån</v>
      </c>
      <c r="D6" s="345"/>
      <c r="E6" s="288"/>
      <c r="F6" s="288"/>
      <c r="G6" s="288"/>
      <c r="H6" s="288"/>
      <c r="I6" s="288"/>
      <c r="J6" s="260" t="str">
        <f>T6</f>
        <v/>
      </c>
      <c r="K6" s="308"/>
      <c r="L6" s="290"/>
      <c r="M6" s="124">
        <f t="shared" ref="M6:M36" si="0">IF(E6&gt;0,0,IF(F6&gt;0,1,0))</f>
        <v>0</v>
      </c>
      <c r="N6" s="124">
        <f t="shared" ref="N6:N36" si="1">IF(E6&gt;0,0,IF(G6&gt;0,1-M6,0))</f>
        <v>0</v>
      </c>
      <c r="O6" s="124">
        <f t="shared" ref="O6:O36" si="2">IF(E6&gt;0,0,IF(H6&gt;0,1-M6-N6,0))</f>
        <v>0</v>
      </c>
      <c r="P6" s="196">
        <f>Q6+R6+S6</f>
        <v>0</v>
      </c>
      <c r="Q6" s="197">
        <f>IF(I6&gt;0,IF(A6="A",Semester!$B$17,0),0)</f>
        <v>0</v>
      </c>
      <c r="R6" s="198">
        <f>IF(I6&gt;0,IF(A6="B",Semester!$C$17,0),0)</f>
        <v>0</v>
      </c>
      <c r="S6" s="198">
        <f>IF(I6&gt;0,IF(A6="C",Semester!$D$17,0),0)</f>
        <v>0</v>
      </c>
      <c r="T6" s="31" t="str">
        <f t="shared" ref="T6:T36" si="3">IF(E6=".",IF(SUM(F6:I6)=0,D6*-1,"Fel1"),IF(SUM(E6:I6)=0,"",IF(I6&gt;0,IF(D6=I6,IF(SUM(E6:H6)=0,"","Fel2"),"Fel3"),IF(SUM(F6:H6)&gt;0,IF(SUM(E6:H6)&lt;=D6,IF(D6-SUM(E6:H6)=0,"",SUM(E6:H6)-D6),"Fel4"),IF(D6-E6=0,"",E6-D6)))))</f>
        <v/>
      </c>
      <c r="U6" t="str">
        <f>Admin2!C306</f>
        <v/>
      </c>
    </row>
    <row r="7" spans="1:31" x14ac:dyDescent="0.35">
      <c r="A7" s="18" t="str">
        <f>IF(IF(B7&gt;=Admin1!$B$4,IF(B7&lt;=Admin1!$C$4,"A",IF(B7&gt;=Admin1!$B$5,IF(B7&lt;=Admin1!$C$5,"B",IF(B7&gt;=Admin1!$B$6,IF(B7&lt;=Admin1!$C$6,"C","--"))))))=FALSE,"--",IF(B7&gt;=Admin1!$B$4,IF(B7&lt;=Admin1!$C$4,"A",IF(B7&gt;=Admin1!$B$5,IF(B7&lt;=Admin1!$C$5,"B",IF(B7&gt;=Admin1!$B$6,IF(B7&lt;=Admin1!$C$6,"C","--")))))))</f>
        <v>A</v>
      </c>
      <c r="B7" s="119">
        <f>Admin2!A307</f>
        <v>44502</v>
      </c>
      <c r="C7" s="119" t="str">
        <f>Admin2!B307</f>
        <v>Tis</v>
      </c>
      <c r="D7" s="345"/>
      <c r="E7" s="288"/>
      <c r="F7" s="288"/>
      <c r="G7" s="288"/>
      <c r="H7" s="288"/>
      <c r="I7" s="288"/>
      <c r="J7" s="260" t="str">
        <f t="shared" ref="J7:J36" si="4">T7</f>
        <v/>
      </c>
      <c r="K7" s="308"/>
      <c r="L7" s="290"/>
      <c r="M7" s="124">
        <f t="shared" si="0"/>
        <v>0</v>
      </c>
      <c r="N7" s="124">
        <f t="shared" si="1"/>
        <v>0</v>
      </c>
      <c r="O7" s="124">
        <f t="shared" si="2"/>
        <v>0</v>
      </c>
      <c r="P7" s="196">
        <f t="shared" ref="P7:P36" si="5">Q7+R7+S7</f>
        <v>0</v>
      </c>
      <c r="Q7" s="197">
        <f>IF(I7&gt;0,IF(A7="A",Semester!$B$17,0),0)</f>
        <v>0</v>
      </c>
      <c r="R7" s="198">
        <f>IF(I7&gt;0,IF(A7="B",Semester!$C$17,0),0)</f>
        <v>0</v>
      </c>
      <c r="S7" s="198">
        <f>IF(I7&gt;0,IF(A7="C",Semester!$D$17,0),0)</f>
        <v>0</v>
      </c>
      <c r="T7" s="31" t="str">
        <f t="shared" si="3"/>
        <v/>
      </c>
      <c r="U7" t="str">
        <f>Admin2!C307</f>
        <v/>
      </c>
    </row>
    <row r="8" spans="1:31" x14ac:dyDescent="0.35">
      <c r="A8" s="18" t="str">
        <f>IF(IF(B8&gt;=Admin1!$B$4,IF(B8&lt;=Admin1!$C$4,"A",IF(B8&gt;=Admin1!$B$5,IF(B8&lt;=Admin1!$C$5,"B",IF(B8&gt;=Admin1!$B$6,IF(B8&lt;=Admin1!$C$6,"C","--"))))))=FALSE,"--",IF(B8&gt;=Admin1!$B$4,IF(B8&lt;=Admin1!$C$4,"A",IF(B8&gt;=Admin1!$B$5,IF(B8&lt;=Admin1!$C$5,"B",IF(B8&gt;=Admin1!$B$6,IF(B8&lt;=Admin1!$C$6,"C","--")))))))</f>
        <v>A</v>
      </c>
      <c r="B8" s="119">
        <f>Admin2!A308</f>
        <v>44503</v>
      </c>
      <c r="C8" s="119" t="str">
        <f>Admin2!B308</f>
        <v>Ons</v>
      </c>
      <c r="D8" s="345"/>
      <c r="E8" s="288"/>
      <c r="F8" s="288"/>
      <c r="G8" s="288"/>
      <c r="H8" s="288"/>
      <c r="I8" s="288"/>
      <c r="J8" s="260" t="str">
        <f t="shared" si="4"/>
        <v/>
      </c>
      <c r="K8" s="308"/>
      <c r="L8" s="290"/>
      <c r="M8" s="124">
        <f t="shared" si="0"/>
        <v>0</v>
      </c>
      <c r="N8" s="124">
        <f t="shared" si="1"/>
        <v>0</v>
      </c>
      <c r="O8" s="124">
        <f t="shared" si="2"/>
        <v>0</v>
      </c>
      <c r="P8" s="196">
        <f t="shared" si="5"/>
        <v>0</v>
      </c>
      <c r="Q8" s="197">
        <f>IF(I8&gt;0,IF(A8="A",Semester!$B$17,0),0)</f>
        <v>0</v>
      </c>
      <c r="R8" s="198">
        <f>IF(I8&gt;0,IF(A8="B",Semester!$C$17,0),0)</f>
        <v>0</v>
      </c>
      <c r="S8" s="198">
        <f>IF(I8&gt;0,IF(A8="C",Semester!$D$17,0),0)</f>
        <v>0</v>
      </c>
      <c r="T8" s="31" t="str">
        <f t="shared" si="3"/>
        <v/>
      </c>
      <c r="U8" t="str">
        <f>Admin2!C308</f>
        <v/>
      </c>
    </row>
    <row r="9" spans="1:31" x14ac:dyDescent="0.35">
      <c r="A9" s="18" t="str">
        <f>IF(IF(B9&gt;=Admin1!$B$4,IF(B9&lt;=Admin1!$C$4,"A",IF(B9&gt;=Admin1!$B$5,IF(B9&lt;=Admin1!$C$5,"B",IF(B9&gt;=Admin1!$B$6,IF(B9&lt;=Admin1!$C$6,"C","--"))))))=FALSE,"--",IF(B9&gt;=Admin1!$B$4,IF(B9&lt;=Admin1!$C$4,"A",IF(B9&gt;=Admin1!$B$5,IF(B9&lt;=Admin1!$C$5,"B",IF(B9&gt;=Admin1!$B$6,IF(B9&lt;=Admin1!$C$6,"C","--")))))))</f>
        <v>A</v>
      </c>
      <c r="B9" s="119">
        <f>Admin2!A309</f>
        <v>44504</v>
      </c>
      <c r="C9" s="119" t="str">
        <f>Admin2!B309</f>
        <v>Tor</v>
      </c>
      <c r="D9" s="345"/>
      <c r="E9" s="288"/>
      <c r="F9" s="288"/>
      <c r="G9" s="288"/>
      <c r="H9" s="288"/>
      <c r="I9" s="288"/>
      <c r="J9" s="260" t="str">
        <f t="shared" si="4"/>
        <v/>
      </c>
      <c r="K9" s="308"/>
      <c r="L9" s="290"/>
      <c r="M9" s="124">
        <f t="shared" si="0"/>
        <v>0</v>
      </c>
      <c r="N9" s="124">
        <f t="shared" si="1"/>
        <v>0</v>
      </c>
      <c r="O9" s="124">
        <f t="shared" si="2"/>
        <v>0</v>
      </c>
      <c r="P9" s="196">
        <f t="shared" si="5"/>
        <v>0</v>
      </c>
      <c r="Q9" s="197">
        <f>IF(I9&gt;0,IF(A9="A",Semester!$B$17,0),0)</f>
        <v>0</v>
      </c>
      <c r="R9" s="198">
        <f>IF(I9&gt;0,IF(A9="B",Semester!$C$17,0),0)</f>
        <v>0</v>
      </c>
      <c r="S9" s="198">
        <f>IF(I9&gt;0,IF(A9="C",Semester!$D$17,0),0)</f>
        <v>0</v>
      </c>
      <c r="T9" s="31" t="str">
        <f t="shared" si="3"/>
        <v/>
      </c>
      <c r="U9" t="str">
        <f>Admin2!C309</f>
        <v/>
      </c>
    </row>
    <row r="10" spans="1:31" x14ac:dyDescent="0.35">
      <c r="A10" s="18" t="str">
        <f>IF(IF(B10&gt;=Admin1!$B$4,IF(B10&lt;=Admin1!$C$4,"A",IF(B10&gt;=Admin1!$B$5,IF(B10&lt;=Admin1!$C$5,"B",IF(B10&gt;=Admin1!$B$6,IF(B10&lt;=Admin1!$C$6,"C","--"))))))=FALSE,"--",IF(B10&gt;=Admin1!$B$4,IF(B10&lt;=Admin1!$C$4,"A",IF(B10&gt;=Admin1!$B$5,IF(B10&lt;=Admin1!$C$5,"B",IF(B10&gt;=Admin1!$B$6,IF(B10&lt;=Admin1!$C$6,"C","--")))))))</f>
        <v>A</v>
      </c>
      <c r="B10" s="119">
        <f>Admin2!A310</f>
        <v>44505</v>
      </c>
      <c r="C10" s="119" t="str">
        <f>Admin2!B310</f>
        <v>Fre</v>
      </c>
      <c r="D10" s="345"/>
      <c r="E10" s="288"/>
      <c r="F10" s="288"/>
      <c r="G10" s="288"/>
      <c r="H10" s="288"/>
      <c r="I10" s="288"/>
      <c r="J10" s="260" t="str">
        <f t="shared" si="4"/>
        <v/>
      </c>
      <c r="K10" s="308"/>
      <c r="L10" s="290"/>
      <c r="M10" s="124">
        <f t="shared" si="0"/>
        <v>0</v>
      </c>
      <c r="N10" s="124">
        <f t="shared" si="1"/>
        <v>0</v>
      </c>
      <c r="O10" s="124">
        <f t="shared" si="2"/>
        <v>0</v>
      </c>
      <c r="P10" s="196">
        <f t="shared" si="5"/>
        <v>0</v>
      </c>
      <c r="Q10" s="197">
        <f>IF(I10&gt;0,IF(A10="A",Semester!$B$17,0),0)</f>
        <v>0</v>
      </c>
      <c r="R10" s="198">
        <f>IF(I10&gt;0,IF(A10="B",Semester!$C$17,0),0)</f>
        <v>0</v>
      </c>
      <c r="S10" s="198">
        <f>IF(I10&gt;0,IF(A10="C",Semester!$D$17,0),0)</f>
        <v>0</v>
      </c>
      <c r="T10" s="31" t="str">
        <f t="shared" si="3"/>
        <v/>
      </c>
      <c r="U10" t="str">
        <f>Admin2!C310</f>
        <v/>
      </c>
    </row>
    <row r="11" spans="1:31" x14ac:dyDescent="0.35">
      <c r="A11" s="18" t="str">
        <f>IF(IF(B11&gt;=Admin1!$B$4,IF(B11&lt;=Admin1!$C$4,"A",IF(B11&gt;=Admin1!$B$5,IF(B11&lt;=Admin1!$C$5,"B",IF(B11&gt;=Admin1!$B$6,IF(B11&lt;=Admin1!$C$6,"C","--"))))))=FALSE,"--",IF(B11&gt;=Admin1!$B$4,IF(B11&lt;=Admin1!$C$4,"A",IF(B11&gt;=Admin1!$B$5,IF(B11&lt;=Admin1!$C$5,"B",IF(B11&gt;=Admin1!$B$6,IF(B11&lt;=Admin1!$C$6,"C","--")))))))</f>
        <v>A</v>
      </c>
      <c r="B11" s="119">
        <f>Admin2!A311</f>
        <v>44506</v>
      </c>
      <c r="C11" s="119" t="str">
        <f>Admin2!B311</f>
        <v>Lör</v>
      </c>
      <c r="D11" s="345"/>
      <c r="E11" s="288"/>
      <c r="F11" s="288"/>
      <c r="G11" s="288"/>
      <c r="H11" s="288"/>
      <c r="I11" s="288"/>
      <c r="J11" s="260" t="str">
        <f t="shared" si="4"/>
        <v/>
      </c>
      <c r="K11" s="308"/>
      <c r="L11" s="290"/>
      <c r="M11" s="124">
        <f t="shared" si="0"/>
        <v>0</v>
      </c>
      <c r="N11" s="124">
        <f t="shared" si="1"/>
        <v>0</v>
      </c>
      <c r="O11" s="124">
        <f t="shared" si="2"/>
        <v>0</v>
      </c>
      <c r="P11" s="196">
        <f t="shared" si="5"/>
        <v>0</v>
      </c>
      <c r="Q11" s="197">
        <f>IF(I11&gt;0,IF(A11="A",Semester!$B$17,0),0)</f>
        <v>0</v>
      </c>
      <c r="R11" s="198">
        <f>IF(I11&gt;0,IF(A11="B",Semester!$C$17,0),0)</f>
        <v>0</v>
      </c>
      <c r="S11" s="198">
        <f>IF(I11&gt;0,IF(A11="C",Semester!$D$17,0),0)</f>
        <v>0</v>
      </c>
      <c r="T11" s="31" t="str">
        <f t="shared" si="3"/>
        <v/>
      </c>
      <c r="U11" t="str">
        <f>Admin2!C311</f>
        <v>Alla helgons dag</v>
      </c>
    </row>
    <row r="12" spans="1:31" x14ac:dyDescent="0.35">
      <c r="A12" s="18" t="str">
        <f>IF(IF(B12&gt;=Admin1!$B$4,IF(B12&lt;=Admin1!$C$4,"A",IF(B12&gt;=Admin1!$B$5,IF(B12&lt;=Admin1!$C$5,"B",IF(B12&gt;=Admin1!$B$6,IF(B12&lt;=Admin1!$C$6,"C","--"))))))=FALSE,"--",IF(B12&gt;=Admin1!$B$4,IF(B12&lt;=Admin1!$C$4,"A",IF(B12&gt;=Admin1!$B$5,IF(B12&lt;=Admin1!$C$5,"B",IF(B12&gt;=Admin1!$B$6,IF(B12&lt;=Admin1!$C$6,"C","--")))))))</f>
        <v>A</v>
      </c>
      <c r="B12" s="119">
        <f>Admin2!A312</f>
        <v>44507</v>
      </c>
      <c r="C12" s="119" t="str">
        <f>Admin2!B312</f>
        <v>Sön</v>
      </c>
      <c r="D12" s="345"/>
      <c r="E12" s="288"/>
      <c r="F12" s="288"/>
      <c r="G12" s="288"/>
      <c r="H12" s="288"/>
      <c r="I12" s="288"/>
      <c r="J12" s="260" t="str">
        <f t="shared" si="4"/>
        <v/>
      </c>
      <c r="K12" s="308"/>
      <c r="L12" s="290"/>
      <c r="M12" s="124">
        <f t="shared" si="0"/>
        <v>0</v>
      </c>
      <c r="N12" s="124">
        <f t="shared" si="1"/>
        <v>0</v>
      </c>
      <c r="O12" s="124">
        <f t="shared" si="2"/>
        <v>0</v>
      </c>
      <c r="P12" s="196">
        <f t="shared" si="5"/>
        <v>0</v>
      </c>
      <c r="Q12" s="197">
        <f>IF(I12&gt;0,IF(A12="A",Semester!$B$17,0),0)</f>
        <v>0</v>
      </c>
      <c r="R12" s="198">
        <f>IF(I12&gt;0,IF(A12="B",Semester!$C$17,0),0)</f>
        <v>0</v>
      </c>
      <c r="S12" s="198">
        <f>IF(I12&gt;0,IF(A12="C",Semester!$D$17,0),0)</f>
        <v>0</v>
      </c>
      <c r="T12" s="31" t="str">
        <f t="shared" si="3"/>
        <v/>
      </c>
      <c r="U12" t="str">
        <f>Admin2!C312</f>
        <v/>
      </c>
    </row>
    <row r="13" spans="1:31" x14ac:dyDescent="0.35">
      <c r="A13" s="18" t="str">
        <f>IF(IF(B13&gt;=Admin1!$B$4,IF(B13&lt;=Admin1!$C$4,"A",IF(B13&gt;=Admin1!$B$5,IF(B13&lt;=Admin1!$C$5,"B",IF(B13&gt;=Admin1!$B$6,IF(B13&lt;=Admin1!$C$6,"C","--"))))))=FALSE,"--",IF(B13&gt;=Admin1!$B$4,IF(B13&lt;=Admin1!$C$4,"A",IF(B13&gt;=Admin1!$B$5,IF(B13&lt;=Admin1!$C$5,"B",IF(B13&gt;=Admin1!$B$6,IF(B13&lt;=Admin1!$C$6,"C","--")))))))</f>
        <v>A</v>
      </c>
      <c r="B13" s="119">
        <f>Admin2!A313</f>
        <v>44508</v>
      </c>
      <c r="C13" s="119" t="str">
        <f>Admin2!B313</f>
        <v>Mån</v>
      </c>
      <c r="D13" s="345"/>
      <c r="E13" s="288"/>
      <c r="F13" s="288"/>
      <c r="G13" s="288"/>
      <c r="H13" s="288"/>
      <c r="I13" s="288"/>
      <c r="J13" s="260" t="str">
        <f t="shared" si="4"/>
        <v/>
      </c>
      <c r="K13" s="308"/>
      <c r="L13" s="290"/>
      <c r="M13" s="124">
        <f t="shared" si="0"/>
        <v>0</v>
      </c>
      <c r="N13" s="124">
        <f t="shared" si="1"/>
        <v>0</v>
      </c>
      <c r="O13" s="124">
        <f t="shared" si="2"/>
        <v>0</v>
      </c>
      <c r="P13" s="196">
        <f t="shared" si="5"/>
        <v>0</v>
      </c>
      <c r="Q13" s="197">
        <f>IF(I13&gt;0,IF(A13="A",Semester!$B$17,0),0)</f>
        <v>0</v>
      </c>
      <c r="R13" s="198">
        <f>IF(I13&gt;0,IF(A13="B",Semester!$C$17,0),0)</f>
        <v>0</v>
      </c>
      <c r="S13" s="198">
        <f>IF(I13&gt;0,IF(A13="C",Semester!$D$17,0),0)</f>
        <v>0</v>
      </c>
      <c r="T13" s="31" t="str">
        <f t="shared" si="3"/>
        <v/>
      </c>
      <c r="U13" t="str">
        <f>Admin2!C313</f>
        <v/>
      </c>
    </row>
    <row r="14" spans="1:31" x14ac:dyDescent="0.35">
      <c r="A14" s="18" t="str">
        <f>IF(IF(B14&gt;=Admin1!$B$4,IF(B14&lt;=Admin1!$C$4,"A",IF(B14&gt;=Admin1!$B$5,IF(B14&lt;=Admin1!$C$5,"B",IF(B14&gt;=Admin1!$B$6,IF(B14&lt;=Admin1!$C$6,"C","--"))))))=FALSE,"--",IF(B14&gt;=Admin1!$B$4,IF(B14&lt;=Admin1!$C$4,"A",IF(B14&gt;=Admin1!$B$5,IF(B14&lt;=Admin1!$C$5,"B",IF(B14&gt;=Admin1!$B$6,IF(B14&lt;=Admin1!$C$6,"C","--")))))))</f>
        <v>A</v>
      </c>
      <c r="B14" s="119">
        <f>Admin2!A314</f>
        <v>44509</v>
      </c>
      <c r="C14" s="119" t="str">
        <f>Admin2!B314</f>
        <v>Tis</v>
      </c>
      <c r="D14" s="345"/>
      <c r="E14" s="288"/>
      <c r="F14" s="288"/>
      <c r="G14" s="288"/>
      <c r="H14" s="288"/>
      <c r="I14" s="288"/>
      <c r="J14" s="260" t="str">
        <f t="shared" si="4"/>
        <v/>
      </c>
      <c r="K14" s="308"/>
      <c r="L14" s="290"/>
      <c r="M14" s="124">
        <f t="shared" si="0"/>
        <v>0</v>
      </c>
      <c r="N14" s="124">
        <f t="shared" si="1"/>
        <v>0</v>
      </c>
      <c r="O14" s="124">
        <f t="shared" si="2"/>
        <v>0</v>
      </c>
      <c r="P14" s="196">
        <f t="shared" si="5"/>
        <v>0</v>
      </c>
      <c r="Q14" s="197">
        <f>IF(I14&gt;0,IF(A14="A",Semester!$B$17,0),0)</f>
        <v>0</v>
      </c>
      <c r="R14" s="198">
        <f>IF(I14&gt;0,IF(A14="B",Semester!$C$17,0),0)</f>
        <v>0</v>
      </c>
      <c r="S14" s="198">
        <f>IF(I14&gt;0,IF(A14="C",Semester!$D$17,0),0)</f>
        <v>0</v>
      </c>
      <c r="T14" s="31" t="str">
        <f t="shared" si="3"/>
        <v/>
      </c>
      <c r="U14" t="str">
        <f>Admin2!C314</f>
        <v/>
      </c>
    </row>
    <row r="15" spans="1:31" x14ac:dyDescent="0.35">
      <c r="A15" s="18" t="str">
        <f>IF(IF(B15&gt;=Admin1!$B$4,IF(B15&lt;=Admin1!$C$4,"A",IF(B15&gt;=Admin1!$B$5,IF(B15&lt;=Admin1!$C$5,"B",IF(B15&gt;=Admin1!$B$6,IF(B15&lt;=Admin1!$C$6,"C","--"))))))=FALSE,"--",IF(B15&gt;=Admin1!$B$4,IF(B15&lt;=Admin1!$C$4,"A",IF(B15&gt;=Admin1!$B$5,IF(B15&lt;=Admin1!$C$5,"B",IF(B15&gt;=Admin1!$B$6,IF(B15&lt;=Admin1!$C$6,"C","--")))))))</f>
        <v>A</v>
      </c>
      <c r="B15" s="119">
        <f>Admin2!A315</f>
        <v>44510</v>
      </c>
      <c r="C15" s="119" t="str">
        <f>Admin2!B315</f>
        <v>Ons</v>
      </c>
      <c r="D15" s="345"/>
      <c r="E15" s="288"/>
      <c r="F15" s="288"/>
      <c r="G15" s="288"/>
      <c r="H15" s="288"/>
      <c r="I15" s="288"/>
      <c r="J15" s="260" t="str">
        <f t="shared" si="4"/>
        <v/>
      </c>
      <c r="K15" s="308"/>
      <c r="L15" s="290"/>
      <c r="M15" s="124">
        <f t="shared" si="0"/>
        <v>0</v>
      </c>
      <c r="N15" s="124">
        <f t="shared" si="1"/>
        <v>0</v>
      </c>
      <c r="O15" s="124">
        <f t="shared" si="2"/>
        <v>0</v>
      </c>
      <c r="P15" s="196">
        <f t="shared" si="5"/>
        <v>0</v>
      </c>
      <c r="Q15" s="197">
        <f>IF(I15&gt;0,IF(A15="A",Semester!$B$17,0),0)</f>
        <v>0</v>
      </c>
      <c r="R15" s="198">
        <f>IF(I15&gt;0,IF(A15="B",Semester!$C$17,0),0)</f>
        <v>0</v>
      </c>
      <c r="S15" s="198">
        <f>IF(I15&gt;0,IF(A15="C",Semester!$D$17,0),0)</f>
        <v>0</v>
      </c>
      <c r="T15" s="31" t="str">
        <f t="shared" si="3"/>
        <v/>
      </c>
      <c r="U15" t="str">
        <f>Admin2!C315</f>
        <v/>
      </c>
    </row>
    <row r="16" spans="1:31" x14ac:dyDescent="0.35">
      <c r="A16" s="18" t="str">
        <f>IF(IF(B16&gt;=Admin1!$B$4,IF(B16&lt;=Admin1!$C$4,"A",IF(B16&gt;=Admin1!$B$5,IF(B16&lt;=Admin1!$C$5,"B",IF(B16&gt;=Admin1!$B$6,IF(B16&lt;=Admin1!$C$6,"C","--"))))))=FALSE,"--",IF(B16&gt;=Admin1!$B$4,IF(B16&lt;=Admin1!$C$4,"A",IF(B16&gt;=Admin1!$B$5,IF(B16&lt;=Admin1!$C$5,"B",IF(B16&gt;=Admin1!$B$6,IF(B16&lt;=Admin1!$C$6,"C","--")))))))</f>
        <v>A</v>
      </c>
      <c r="B16" s="119">
        <f>Admin2!A316</f>
        <v>44511</v>
      </c>
      <c r="C16" s="119" t="str">
        <f>Admin2!B316</f>
        <v>Tor</v>
      </c>
      <c r="D16" s="345"/>
      <c r="E16" s="288"/>
      <c r="F16" s="288"/>
      <c r="G16" s="288"/>
      <c r="H16" s="288"/>
      <c r="I16" s="288"/>
      <c r="J16" s="260" t="str">
        <f t="shared" si="4"/>
        <v/>
      </c>
      <c r="K16" s="308"/>
      <c r="L16" s="290"/>
      <c r="M16" s="124">
        <f t="shared" si="0"/>
        <v>0</v>
      </c>
      <c r="N16" s="124">
        <f t="shared" si="1"/>
        <v>0</v>
      </c>
      <c r="O16" s="124">
        <f t="shared" si="2"/>
        <v>0</v>
      </c>
      <c r="P16" s="196">
        <f t="shared" si="5"/>
        <v>0</v>
      </c>
      <c r="Q16" s="197">
        <f>IF(I16&gt;0,IF(A16="A",Semester!$B$17,0),0)</f>
        <v>0</v>
      </c>
      <c r="R16" s="198">
        <f>IF(I16&gt;0,IF(A16="B",Semester!$C$17,0),0)</f>
        <v>0</v>
      </c>
      <c r="S16" s="198">
        <f>IF(I16&gt;0,IF(A16="C",Semester!$D$17,0),0)</f>
        <v>0</v>
      </c>
      <c r="T16" s="31" t="str">
        <f t="shared" si="3"/>
        <v/>
      </c>
      <c r="U16" t="str">
        <f>Admin2!C316</f>
        <v/>
      </c>
    </row>
    <row r="17" spans="1:21" x14ac:dyDescent="0.35">
      <c r="A17" s="18" t="str">
        <f>IF(IF(B17&gt;=Admin1!$B$4,IF(B17&lt;=Admin1!$C$4,"A",IF(B17&gt;=Admin1!$B$5,IF(B17&lt;=Admin1!$C$5,"B",IF(B17&gt;=Admin1!$B$6,IF(B17&lt;=Admin1!$C$6,"C","--"))))))=FALSE,"--",IF(B17&gt;=Admin1!$B$4,IF(B17&lt;=Admin1!$C$4,"A",IF(B17&gt;=Admin1!$B$5,IF(B17&lt;=Admin1!$C$5,"B",IF(B17&gt;=Admin1!$B$6,IF(B17&lt;=Admin1!$C$6,"C","--")))))))</f>
        <v>A</v>
      </c>
      <c r="B17" s="119">
        <f>Admin2!A317</f>
        <v>44512</v>
      </c>
      <c r="C17" s="119" t="str">
        <f>Admin2!B317</f>
        <v>Fre</v>
      </c>
      <c r="D17" s="345"/>
      <c r="E17" s="288"/>
      <c r="F17" s="288"/>
      <c r="G17" s="288"/>
      <c r="H17" s="288"/>
      <c r="I17" s="288"/>
      <c r="J17" s="260" t="str">
        <f t="shared" si="4"/>
        <v/>
      </c>
      <c r="K17" s="308"/>
      <c r="L17" s="290"/>
      <c r="M17" s="124">
        <f t="shared" si="0"/>
        <v>0</v>
      </c>
      <c r="N17" s="124">
        <f t="shared" si="1"/>
        <v>0</v>
      </c>
      <c r="O17" s="124">
        <f t="shared" si="2"/>
        <v>0</v>
      </c>
      <c r="P17" s="196">
        <f t="shared" si="5"/>
        <v>0</v>
      </c>
      <c r="Q17" s="197">
        <f>IF(I17&gt;0,IF(A17="A",Semester!$B$17,0),0)</f>
        <v>0</v>
      </c>
      <c r="R17" s="198">
        <f>IF(I17&gt;0,IF(A17="B",Semester!$C$17,0),0)</f>
        <v>0</v>
      </c>
      <c r="S17" s="198">
        <f>IF(I17&gt;0,IF(A17="C",Semester!$D$17,0),0)</f>
        <v>0</v>
      </c>
      <c r="T17" s="31" t="str">
        <f t="shared" si="3"/>
        <v/>
      </c>
      <c r="U17" t="str">
        <f>Admin2!C317</f>
        <v/>
      </c>
    </row>
    <row r="18" spans="1:21" x14ac:dyDescent="0.35">
      <c r="A18" s="18" t="str">
        <f>IF(IF(B18&gt;=Admin1!$B$4,IF(B18&lt;=Admin1!$C$4,"A",IF(B18&gt;=Admin1!$B$5,IF(B18&lt;=Admin1!$C$5,"B",IF(B18&gt;=Admin1!$B$6,IF(B18&lt;=Admin1!$C$6,"C","--"))))))=FALSE,"--",IF(B18&gt;=Admin1!$B$4,IF(B18&lt;=Admin1!$C$4,"A",IF(B18&gt;=Admin1!$B$5,IF(B18&lt;=Admin1!$C$5,"B",IF(B18&gt;=Admin1!$B$6,IF(B18&lt;=Admin1!$C$6,"C","--")))))))</f>
        <v>A</v>
      </c>
      <c r="B18" s="119">
        <f>Admin2!A318</f>
        <v>44513</v>
      </c>
      <c r="C18" s="119" t="str">
        <f>Admin2!B318</f>
        <v>Lör</v>
      </c>
      <c r="D18" s="345"/>
      <c r="E18" s="288"/>
      <c r="F18" s="288"/>
      <c r="G18" s="288"/>
      <c r="H18" s="288"/>
      <c r="I18" s="288"/>
      <c r="J18" s="260" t="str">
        <f t="shared" si="4"/>
        <v/>
      </c>
      <c r="K18" s="308"/>
      <c r="L18" s="290"/>
      <c r="M18" s="124">
        <f t="shared" si="0"/>
        <v>0</v>
      </c>
      <c r="N18" s="124">
        <f t="shared" si="1"/>
        <v>0</v>
      </c>
      <c r="O18" s="124">
        <f t="shared" si="2"/>
        <v>0</v>
      </c>
      <c r="P18" s="196">
        <f t="shared" si="5"/>
        <v>0</v>
      </c>
      <c r="Q18" s="197">
        <f>IF(I18&gt;0,IF(A18="A",Semester!$B$17,0),0)</f>
        <v>0</v>
      </c>
      <c r="R18" s="198">
        <f>IF(I18&gt;0,IF(A18="B",Semester!$C$17,0),0)</f>
        <v>0</v>
      </c>
      <c r="S18" s="198">
        <f>IF(I18&gt;0,IF(A18="C",Semester!$D$17,0),0)</f>
        <v>0</v>
      </c>
      <c r="T18" s="31" t="str">
        <f t="shared" si="3"/>
        <v/>
      </c>
      <c r="U18" t="str">
        <f>Admin2!C318</f>
        <v/>
      </c>
    </row>
    <row r="19" spans="1:21" x14ac:dyDescent="0.35">
      <c r="A19" s="18" t="str">
        <f>IF(IF(B19&gt;=Admin1!$B$4,IF(B19&lt;=Admin1!$C$4,"A",IF(B19&gt;=Admin1!$B$5,IF(B19&lt;=Admin1!$C$5,"B",IF(B19&gt;=Admin1!$B$6,IF(B19&lt;=Admin1!$C$6,"C","--"))))))=FALSE,"--",IF(B19&gt;=Admin1!$B$4,IF(B19&lt;=Admin1!$C$4,"A",IF(B19&gt;=Admin1!$B$5,IF(B19&lt;=Admin1!$C$5,"B",IF(B19&gt;=Admin1!$B$6,IF(B19&lt;=Admin1!$C$6,"C","--")))))))</f>
        <v>A</v>
      </c>
      <c r="B19" s="119">
        <f>Admin2!A319</f>
        <v>44514</v>
      </c>
      <c r="C19" s="119" t="str">
        <f>Admin2!B319</f>
        <v>Sön</v>
      </c>
      <c r="D19" s="345"/>
      <c r="E19" s="288"/>
      <c r="F19" s="288"/>
      <c r="G19" s="288"/>
      <c r="H19" s="288"/>
      <c r="I19" s="288"/>
      <c r="J19" s="260" t="str">
        <f t="shared" si="4"/>
        <v/>
      </c>
      <c r="K19" s="308"/>
      <c r="L19" s="290"/>
      <c r="M19" s="124">
        <f t="shared" si="0"/>
        <v>0</v>
      </c>
      <c r="N19" s="124">
        <f t="shared" si="1"/>
        <v>0</v>
      </c>
      <c r="O19" s="124">
        <f t="shared" si="2"/>
        <v>0</v>
      </c>
      <c r="P19" s="196">
        <f t="shared" si="5"/>
        <v>0</v>
      </c>
      <c r="Q19" s="197">
        <f>IF(I19&gt;0,IF(A19="A",Semester!$B$17,0),0)</f>
        <v>0</v>
      </c>
      <c r="R19" s="198">
        <f>IF(I19&gt;0,IF(A19="B",Semester!$C$17,0),0)</f>
        <v>0</v>
      </c>
      <c r="S19" s="198">
        <f>IF(I19&gt;0,IF(A19="C",Semester!$D$17,0),0)</f>
        <v>0</v>
      </c>
      <c r="T19" s="31" t="str">
        <f t="shared" si="3"/>
        <v/>
      </c>
      <c r="U19" t="str">
        <f>Admin2!C319</f>
        <v>Fars dag</v>
      </c>
    </row>
    <row r="20" spans="1:21" x14ac:dyDescent="0.35">
      <c r="A20" s="18" t="str">
        <f>IF(IF(B20&gt;=Admin1!$B$4,IF(B20&lt;=Admin1!$C$4,"A",IF(B20&gt;=Admin1!$B$5,IF(B20&lt;=Admin1!$C$5,"B",IF(B20&gt;=Admin1!$B$6,IF(B20&lt;=Admin1!$C$6,"C","--"))))))=FALSE,"--",IF(B20&gt;=Admin1!$B$4,IF(B20&lt;=Admin1!$C$4,"A",IF(B20&gt;=Admin1!$B$5,IF(B20&lt;=Admin1!$C$5,"B",IF(B20&gt;=Admin1!$B$6,IF(B20&lt;=Admin1!$C$6,"C","--")))))))</f>
        <v>A</v>
      </c>
      <c r="B20" s="119">
        <f>Admin2!A320</f>
        <v>44515</v>
      </c>
      <c r="C20" s="119" t="str">
        <f>Admin2!B320</f>
        <v>Mån</v>
      </c>
      <c r="D20" s="345"/>
      <c r="E20" s="288"/>
      <c r="F20" s="288"/>
      <c r="G20" s="288"/>
      <c r="H20" s="288"/>
      <c r="I20" s="288"/>
      <c r="J20" s="260" t="str">
        <f t="shared" si="4"/>
        <v/>
      </c>
      <c r="K20" s="308"/>
      <c r="L20" s="290"/>
      <c r="M20" s="124">
        <f t="shared" si="0"/>
        <v>0</v>
      </c>
      <c r="N20" s="124">
        <f t="shared" si="1"/>
        <v>0</v>
      </c>
      <c r="O20" s="124">
        <f t="shared" si="2"/>
        <v>0</v>
      </c>
      <c r="P20" s="196">
        <f t="shared" si="5"/>
        <v>0</v>
      </c>
      <c r="Q20" s="197">
        <f>IF(I20&gt;0,IF(A20="A",Semester!$B$17,0),0)</f>
        <v>0</v>
      </c>
      <c r="R20" s="198">
        <f>IF(I20&gt;0,IF(A20="B",Semester!$C$17,0),0)</f>
        <v>0</v>
      </c>
      <c r="S20" s="198">
        <f>IF(I20&gt;0,IF(A20="C",Semester!$D$17,0),0)</f>
        <v>0</v>
      </c>
      <c r="T20" s="31" t="str">
        <f t="shared" si="3"/>
        <v/>
      </c>
      <c r="U20" t="str">
        <f>Admin2!C320</f>
        <v/>
      </c>
    </row>
    <row r="21" spans="1:21" x14ac:dyDescent="0.35">
      <c r="A21" s="18" t="str">
        <f>IF(IF(B21&gt;=Admin1!$B$4,IF(B21&lt;=Admin1!$C$4,"A",IF(B21&gt;=Admin1!$B$5,IF(B21&lt;=Admin1!$C$5,"B",IF(B21&gt;=Admin1!$B$6,IF(B21&lt;=Admin1!$C$6,"C","--"))))))=FALSE,"--",IF(B21&gt;=Admin1!$B$4,IF(B21&lt;=Admin1!$C$4,"A",IF(B21&gt;=Admin1!$B$5,IF(B21&lt;=Admin1!$C$5,"B",IF(B21&gt;=Admin1!$B$6,IF(B21&lt;=Admin1!$C$6,"C","--")))))))</f>
        <v>A</v>
      </c>
      <c r="B21" s="119">
        <f>Admin2!A321</f>
        <v>44516</v>
      </c>
      <c r="C21" s="119" t="str">
        <f>Admin2!B321</f>
        <v>Tis</v>
      </c>
      <c r="D21" s="345"/>
      <c r="E21" s="288"/>
      <c r="F21" s="288"/>
      <c r="G21" s="288"/>
      <c r="H21" s="288"/>
      <c r="I21" s="288"/>
      <c r="J21" s="260" t="str">
        <f t="shared" si="4"/>
        <v/>
      </c>
      <c r="K21" s="308"/>
      <c r="L21" s="290"/>
      <c r="M21" s="124">
        <f t="shared" si="0"/>
        <v>0</v>
      </c>
      <c r="N21" s="124">
        <f t="shared" si="1"/>
        <v>0</v>
      </c>
      <c r="O21" s="124">
        <f t="shared" si="2"/>
        <v>0</v>
      </c>
      <c r="P21" s="196">
        <f t="shared" si="5"/>
        <v>0</v>
      </c>
      <c r="Q21" s="197">
        <f>IF(I21&gt;0,IF(A21="A",Semester!$B$17,0),0)</f>
        <v>0</v>
      </c>
      <c r="R21" s="198">
        <f>IF(I21&gt;0,IF(A21="B",Semester!$C$17,0),0)</f>
        <v>0</v>
      </c>
      <c r="S21" s="198">
        <f>IF(I21&gt;0,IF(A21="C",Semester!$D$17,0),0)</f>
        <v>0</v>
      </c>
      <c r="T21" s="31" t="str">
        <f t="shared" si="3"/>
        <v/>
      </c>
      <c r="U21" t="str">
        <f>Admin2!C321</f>
        <v/>
      </c>
    </row>
    <row r="22" spans="1:21" x14ac:dyDescent="0.35">
      <c r="A22" s="18" t="str">
        <f>IF(IF(B22&gt;=Admin1!$B$4,IF(B22&lt;=Admin1!$C$4,"A",IF(B22&gt;=Admin1!$B$5,IF(B22&lt;=Admin1!$C$5,"B",IF(B22&gt;=Admin1!$B$6,IF(B22&lt;=Admin1!$C$6,"C","--"))))))=FALSE,"--",IF(B22&gt;=Admin1!$B$4,IF(B22&lt;=Admin1!$C$4,"A",IF(B22&gt;=Admin1!$B$5,IF(B22&lt;=Admin1!$C$5,"B",IF(B22&gt;=Admin1!$B$6,IF(B22&lt;=Admin1!$C$6,"C","--")))))))</f>
        <v>A</v>
      </c>
      <c r="B22" s="119">
        <f>Admin2!A322</f>
        <v>44517</v>
      </c>
      <c r="C22" s="119" t="str">
        <f>Admin2!B322</f>
        <v>Ons</v>
      </c>
      <c r="D22" s="345"/>
      <c r="E22" s="288"/>
      <c r="F22" s="288"/>
      <c r="G22" s="288"/>
      <c r="H22" s="288"/>
      <c r="I22" s="288"/>
      <c r="J22" s="260" t="str">
        <f t="shared" si="4"/>
        <v/>
      </c>
      <c r="K22" s="308"/>
      <c r="L22" s="290"/>
      <c r="M22" s="124">
        <f t="shared" si="0"/>
        <v>0</v>
      </c>
      <c r="N22" s="124">
        <f t="shared" si="1"/>
        <v>0</v>
      </c>
      <c r="O22" s="124">
        <f t="shared" si="2"/>
        <v>0</v>
      </c>
      <c r="P22" s="196">
        <f t="shared" si="5"/>
        <v>0</v>
      </c>
      <c r="Q22" s="197">
        <f>IF(I22&gt;0,IF(A22="A",Semester!$B$17,0),0)</f>
        <v>0</v>
      </c>
      <c r="R22" s="198">
        <f>IF(I22&gt;0,IF(A22="B",Semester!$C$17,0),0)</f>
        <v>0</v>
      </c>
      <c r="S22" s="198">
        <f>IF(I22&gt;0,IF(A22="C",Semester!$D$17,0),0)</f>
        <v>0</v>
      </c>
      <c r="T22" s="31" t="str">
        <f t="shared" si="3"/>
        <v/>
      </c>
      <c r="U22" t="str">
        <f>Admin2!C322</f>
        <v/>
      </c>
    </row>
    <row r="23" spans="1:21" x14ac:dyDescent="0.35">
      <c r="A23" s="18" t="str">
        <f>IF(IF(B23&gt;=Admin1!$B$4,IF(B23&lt;=Admin1!$C$4,"A",IF(B23&gt;=Admin1!$B$5,IF(B23&lt;=Admin1!$C$5,"B",IF(B23&gt;=Admin1!$B$6,IF(B23&lt;=Admin1!$C$6,"C","--"))))))=FALSE,"--",IF(B23&gt;=Admin1!$B$4,IF(B23&lt;=Admin1!$C$4,"A",IF(B23&gt;=Admin1!$B$5,IF(B23&lt;=Admin1!$C$5,"B",IF(B23&gt;=Admin1!$B$6,IF(B23&lt;=Admin1!$C$6,"C","--")))))))</f>
        <v>A</v>
      </c>
      <c r="B23" s="119">
        <f>Admin2!A323</f>
        <v>44518</v>
      </c>
      <c r="C23" s="119" t="str">
        <f>Admin2!B323</f>
        <v>Tor</v>
      </c>
      <c r="D23" s="345"/>
      <c r="E23" s="288"/>
      <c r="F23" s="288"/>
      <c r="G23" s="288"/>
      <c r="H23" s="288"/>
      <c r="I23" s="288"/>
      <c r="J23" s="260" t="str">
        <f t="shared" si="4"/>
        <v/>
      </c>
      <c r="K23" s="308"/>
      <c r="L23" s="290"/>
      <c r="M23" s="124">
        <f t="shared" si="0"/>
        <v>0</v>
      </c>
      <c r="N23" s="124">
        <f t="shared" si="1"/>
        <v>0</v>
      </c>
      <c r="O23" s="124">
        <f t="shared" si="2"/>
        <v>0</v>
      </c>
      <c r="P23" s="196">
        <f t="shared" si="5"/>
        <v>0</v>
      </c>
      <c r="Q23" s="197">
        <f>IF(I23&gt;0,IF(A23="A",Semester!$B$17,0),0)</f>
        <v>0</v>
      </c>
      <c r="R23" s="198">
        <f>IF(I23&gt;0,IF(A23="B",Semester!$C$17,0),0)</f>
        <v>0</v>
      </c>
      <c r="S23" s="198">
        <f>IF(I23&gt;0,IF(A23="C",Semester!$D$17,0),0)</f>
        <v>0</v>
      </c>
      <c r="T23" s="31" t="str">
        <f t="shared" si="3"/>
        <v/>
      </c>
      <c r="U23" t="str">
        <f>Admin2!C323</f>
        <v/>
      </c>
    </row>
    <row r="24" spans="1:21" x14ac:dyDescent="0.35">
      <c r="A24" s="18" t="str">
        <f>IF(IF(B24&gt;=Admin1!$B$4,IF(B24&lt;=Admin1!$C$4,"A",IF(B24&gt;=Admin1!$B$5,IF(B24&lt;=Admin1!$C$5,"B",IF(B24&gt;=Admin1!$B$6,IF(B24&lt;=Admin1!$C$6,"C","--"))))))=FALSE,"--",IF(B24&gt;=Admin1!$B$4,IF(B24&lt;=Admin1!$C$4,"A",IF(B24&gt;=Admin1!$B$5,IF(B24&lt;=Admin1!$C$5,"B",IF(B24&gt;=Admin1!$B$6,IF(B24&lt;=Admin1!$C$6,"C","--")))))))</f>
        <v>A</v>
      </c>
      <c r="B24" s="119">
        <f>Admin2!A324</f>
        <v>44519</v>
      </c>
      <c r="C24" s="119" t="str">
        <f>Admin2!B324</f>
        <v>Fre</v>
      </c>
      <c r="D24" s="345"/>
      <c r="E24" s="288"/>
      <c r="F24" s="288"/>
      <c r="G24" s="288"/>
      <c r="H24" s="288"/>
      <c r="I24" s="288"/>
      <c r="J24" s="260" t="str">
        <f t="shared" si="4"/>
        <v/>
      </c>
      <c r="K24" s="308"/>
      <c r="L24" s="290"/>
      <c r="M24" s="124">
        <f t="shared" si="0"/>
        <v>0</v>
      </c>
      <c r="N24" s="124">
        <f t="shared" si="1"/>
        <v>0</v>
      </c>
      <c r="O24" s="124">
        <f t="shared" si="2"/>
        <v>0</v>
      </c>
      <c r="P24" s="196">
        <f t="shared" si="5"/>
        <v>0</v>
      </c>
      <c r="Q24" s="197">
        <f>IF(I24&gt;0,IF(A24="A",Semester!$B$17,0),0)</f>
        <v>0</v>
      </c>
      <c r="R24" s="198">
        <f>IF(I24&gt;0,IF(A24="B",Semester!$C$17,0),0)</f>
        <v>0</v>
      </c>
      <c r="S24" s="198">
        <f>IF(I24&gt;0,IF(A24="C",Semester!$D$17,0),0)</f>
        <v>0</v>
      </c>
      <c r="T24" s="31" t="str">
        <f t="shared" si="3"/>
        <v/>
      </c>
      <c r="U24" t="str">
        <f>Admin2!C324</f>
        <v/>
      </c>
    </row>
    <row r="25" spans="1:21" x14ac:dyDescent="0.35">
      <c r="A25" s="18" t="str">
        <f>IF(IF(B25&gt;=Admin1!$B$4,IF(B25&lt;=Admin1!$C$4,"A",IF(B25&gt;=Admin1!$B$5,IF(B25&lt;=Admin1!$C$5,"B",IF(B25&gt;=Admin1!$B$6,IF(B25&lt;=Admin1!$C$6,"C","--"))))))=FALSE,"--",IF(B25&gt;=Admin1!$B$4,IF(B25&lt;=Admin1!$C$4,"A",IF(B25&gt;=Admin1!$B$5,IF(B25&lt;=Admin1!$C$5,"B",IF(B25&gt;=Admin1!$B$6,IF(B25&lt;=Admin1!$C$6,"C","--")))))))</f>
        <v>A</v>
      </c>
      <c r="B25" s="119">
        <f>Admin2!A325</f>
        <v>44520</v>
      </c>
      <c r="C25" s="119" t="str">
        <f>Admin2!B325</f>
        <v>Lör</v>
      </c>
      <c r="D25" s="345"/>
      <c r="E25" s="288"/>
      <c r="F25" s="288"/>
      <c r="G25" s="288"/>
      <c r="H25" s="288"/>
      <c r="I25" s="288"/>
      <c r="J25" s="260" t="str">
        <f t="shared" si="4"/>
        <v/>
      </c>
      <c r="K25" s="308"/>
      <c r="L25" s="290"/>
      <c r="M25" s="124">
        <f t="shared" si="0"/>
        <v>0</v>
      </c>
      <c r="N25" s="124">
        <f t="shared" si="1"/>
        <v>0</v>
      </c>
      <c r="O25" s="124">
        <f t="shared" si="2"/>
        <v>0</v>
      </c>
      <c r="P25" s="196">
        <f t="shared" si="5"/>
        <v>0</v>
      </c>
      <c r="Q25" s="197">
        <f>IF(I25&gt;0,IF(A25="A",Semester!$B$17,0),0)</f>
        <v>0</v>
      </c>
      <c r="R25" s="198">
        <f>IF(I25&gt;0,IF(A25="B",Semester!$C$17,0),0)</f>
        <v>0</v>
      </c>
      <c r="S25" s="198">
        <f>IF(I25&gt;0,IF(A25="C",Semester!$D$17,0),0)</f>
        <v>0</v>
      </c>
      <c r="T25" s="31" t="str">
        <f t="shared" si="3"/>
        <v/>
      </c>
      <c r="U25" t="str">
        <f>Admin2!C325</f>
        <v/>
      </c>
    </row>
    <row r="26" spans="1:21" x14ac:dyDescent="0.35">
      <c r="A26" s="18" t="str">
        <f>IF(IF(B26&gt;=Admin1!$B$4,IF(B26&lt;=Admin1!$C$4,"A",IF(B26&gt;=Admin1!$B$5,IF(B26&lt;=Admin1!$C$5,"B",IF(B26&gt;=Admin1!$B$6,IF(B26&lt;=Admin1!$C$6,"C","--"))))))=FALSE,"--",IF(B26&gt;=Admin1!$B$4,IF(B26&lt;=Admin1!$C$4,"A",IF(B26&gt;=Admin1!$B$5,IF(B26&lt;=Admin1!$C$5,"B",IF(B26&gt;=Admin1!$B$6,IF(B26&lt;=Admin1!$C$6,"C","--")))))))</f>
        <v>A</v>
      </c>
      <c r="B26" s="119">
        <f>Admin2!A326</f>
        <v>44521</v>
      </c>
      <c r="C26" s="119" t="str">
        <f>Admin2!B326</f>
        <v>Sön</v>
      </c>
      <c r="D26" s="345"/>
      <c r="E26" s="288"/>
      <c r="F26" s="288"/>
      <c r="G26" s="288"/>
      <c r="H26" s="288"/>
      <c r="I26" s="288"/>
      <c r="J26" s="260" t="str">
        <f t="shared" si="4"/>
        <v/>
      </c>
      <c r="K26" s="308"/>
      <c r="L26" s="290"/>
      <c r="M26" s="124">
        <f t="shared" si="0"/>
        <v>0</v>
      </c>
      <c r="N26" s="124">
        <f t="shared" si="1"/>
        <v>0</v>
      </c>
      <c r="O26" s="124">
        <f t="shared" si="2"/>
        <v>0</v>
      </c>
      <c r="P26" s="196">
        <f t="shared" si="5"/>
        <v>0</v>
      </c>
      <c r="Q26" s="197">
        <f>IF(I26&gt;0,IF(A26="A",Semester!$B$17,0),0)</f>
        <v>0</v>
      </c>
      <c r="R26" s="198">
        <f>IF(I26&gt;0,IF(A26="B",Semester!$C$17,0),0)</f>
        <v>0</v>
      </c>
      <c r="S26" s="198">
        <f>IF(I26&gt;0,IF(A26="C",Semester!$D$17,0),0)</f>
        <v>0</v>
      </c>
      <c r="T26" s="31" t="str">
        <f t="shared" si="3"/>
        <v/>
      </c>
      <c r="U26" t="str">
        <f>Admin2!C326</f>
        <v/>
      </c>
    </row>
    <row r="27" spans="1:21" x14ac:dyDescent="0.35">
      <c r="A27" s="18" t="str">
        <f>IF(IF(B27&gt;=Admin1!$B$4,IF(B27&lt;=Admin1!$C$4,"A",IF(B27&gt;=Admin1!$B$5,IF(B27&lt;=Admin1!$C$5,"B",IF(B27&gt;=Admin1!$B$6,IF(B27&lt;=Admin1!$C$6,"C","--"))))))=FALSE,"--",IF(B27&gt;=Admin1!$B$4,IF(B27&lt;=Admin1!$C$4,"A",IF(B27&gt;=Admin1!$B$5,IF(B27&lt;=Admin1!$C$5,"B",IF(B27&gt;=Admin1!$B$6,IF(B27&lt;=Admin1!$C$6,"C","--")))))))</f>
        <v>A</v>
      </c>
      <c r="B27" s="119">
        <f>Admin2!A327</f>
        <v>44522</v>
      </c>
      <c r="C27" s="119" t="str">
        <f>Admin2!B327</f>
        <v>Mån</v>
      </c>
      <c r="D27" s="345"/>
      <c r="E27" s="288"/>
      <c r="F27" s="288"/>
      <c r="G27" s="288"/>
      <c r="H27" s="288"/>
      <c r="I27" s="288"/>
      <c r="J27" s="260" t="str">
        <f t="shared" si="4"/>
        <v/>
      </c>
      <c r="K27" s="308"/>
      <c r="L27" s="290"/>
      <c r="M27" s="124">
        <f t="shared" si="0"/>
        <v>0</v>
      </c>
      <c r="N27" s="124">
        <f t="shared" si="1"/>
        <v>0</v>
      </c>
      <c r="O27" s="124">
        <f t="shared" si="2"/>
        <v>0</v>
      </c>
      <c r="P27" s="196">
        <f t="shared" si="5"/>
        <v>0</v>
      </c>
      <c r="Q27" s="197">
        <f>IF(I27&gt;0,IF(A27="A",Semester!$B$17,0),0)</f>
        <v>0</v>
      </c>
      <c r="R27" s="198">
        <f>IF(I27&gt;0,IF(A27="B",Semester!$C$17,0),0)</f>
        <v>0</v>
      </c>
      <c r="S27" s="198">
        <f>IF(I27&gt;0,IF(A27="C",Semester!$D$17,0),0)</f>
        <v>0</v>
      </c>
      <c r="T27" s="31" t="str">
        <f t="shared" si="3"/>
        <v/>
      </c>
      <c r="U27" t="str">
        <f>Admin2!C327</f>
        <v/>
      </c>
    </row>
    <row r="28" spans="1:21" x14ac:dyDescent="0.35">
      <c r="A28" s="18" t="str">
        <f>IF(IF(B28&gt;=Admin1!$B$4,IF(B28&lt;=Admin1!$C$4,"A",IF(B28&gt;=Admin1!$B$5,IF(B28&lt;=Admin1!$C$5,"B",IF(B28&gt;=Admin1!$B$6,IF(B28&lt;=Admin1!$C$6,"C","--"))))))=FALSE,"--",IF(B28&gt;=Admin1!$B$4,IF(B28&lt;=Admin1!$C$4,"A",IF(B28&gt;=Admin1!$B$5,IF(B28&lt;=Admin1!$C$5,"B",IF(B28&gt;=Admin1!$B$6,IF(B28&lt;=Admin1!$C$6,"C","--")))))))</f>
        <v>A</v>
      </c>
      <c r="B28" s="119">
        <f>Admin2!A328</f>
        <v>44523</v>
      </c>
      <c r="C28" s="119" t="str">
        <f>Admin2!B328</f>
        <v>Tis</v>
      </c>
      <c r="D28" s="345"/>
      <c r="E28" s="288"/>
      <c r="F28" s="288"/>
      <c r="G28" s="288"/>
      <c r="H28" s="288"/>
      <c r="I28" s="288"/>
      <c r="J28" s="260" t="str">
        <f t="shared" si="4"/>
        <v/>
      </c>
      <c r="K28" s="308"/>
      <c r="L28" s="290"/>
      <c r="M28" s="124">
        <f t="shared" si="0"/>
        <v>0</v>
      </c>
      <c r="N28" s="124">
        <f t="shared" si="1"/>
        <v>0</v>
      </c>
      <c r="O28" s="124">
        <f t="shared" si="2"/>
        <v>0</v>
      </c>
      <c r="P28" s="196">
        <f t="shared" si="5"/>
        <v>0</v>
      </c>
      <c r="Q28" s="197">
        <f>IF(I28&gt;0,IF(A28="A",Semester!$B$17,0),0)</f>
        <v>0</v>
      </c>
      <c r="R28" s="198">
        <f>IF(I28&gt;0,IF(A28="B",Semester!$C$17,0),0)</f>
        <v>0</v>
      </c>
      <c r="S28" s="198">
        <f>IF(I28&gt;0,IF(A28="C",Semester!$D$17,0),0)</f>
        <v>0</v>
      </c>
      <c r="T28" s="31" t="str">
        <f t="shared" si="3"/>
        <v/>
      </c>
      <c r="U28" t="str">
        <f>Admin2!C328</f>
        <v/>
      </c>
    </row>
    <row r="29" spans="1:21" x14ac:dyDescent="0.35">
      <c r="A29" s="18" t="str">
        <f>IF(IF(B29&gt;=Admin1!$B$4,IF(B29&lt;=Admin1!$C$4,"A",IF(B29&gt;=Admin1!$B$5,IF(B29&lt;=Admin1!$C$5,"B",IF(B29&gt;=Admin1!$B$6,IF(B29&lt;=Admin1!$C$6,"C","--"))))))=FALSE,"--",IF(B29&gt;=Admin1!$B$4,IF(B29&lt;=Admin1!$C$4,"A",IF(B29&gt;=Admin1!$B$5,IF(B29&lt;=Admin1!$C$5,"B",IF(B29&gt;=Admin1!$B$6,IF(B29&lt;=Admin1!$C$6,"C","--")))))))</f>
        <v>A</v>
      </c>
      <c r="B29" s="119">
        <f>Admin2!A329</f>
        <v>44524</v>
      </c>
      <c r="C29" s="119" t="str">
        <f>Admin2!B329</f>
        <v>Ons</v>
      </c>
      <c r="D29" s="345"/>
      <c r="E29" s="288"/>
      <c r="F29" s="288"/>
      <c r="G29" s="288"/>
      <c r="H29" s="288"/>
      <c r="I29" s="288"/>
      <c r="J29" s="260" t="str">
        <f t="shared" si="4"/>
        <v/>
      </c>
      <c r="K29" s="308"/>
      <c r="L29" s="290"/>
      <c r="M29" s="124">
        <f t="shared" si="0"/>
        <v>0</v>
      </c>
      <c r="N29" s="124">
        <f t="shared" si="1"/>
        <v>0</v>
      </c>
      <c r="O29" s="124">
        <f t="shared" si="2"/>
        <v>0</v>
      </c>
      <c r="P29" s="196">
        <f t="shared" si="5"/>
        <v>0</v>
      </c>
      <c r="Q29" s="197">
        <f>IF(I29&gt;0,IF(A29="A",Semester!$B$17,0),0)</f>
        <v>0</v>
      </c>
      <c r="R29" s="198">
        <f>IF(I29&gt;0,IF(A29="B",Semester!$C$17,0),0)</f>
        <v>0</v>
      </c>
      <c r="S29" s="198">
        <f>IF(I29&gt;0,IF(A29="C",Semester!$D$17,0),0)</f>
        <v>0</v>
      </c>
      <c r="T29" s="31" t="str">
        <f t="shared" si="3"/>
        <v/>
      </c>
      <c r="U29" t="str">
        <f>Admin2!C329</f>
        <v/>
      </c>
    </row>
    <row r="30" spans="1:21" x14ac:dyDescent="0.35">
      <c r="A30" s="18" t="str">
        <f>IF(IF(B30&gt;=Admin1!$B$4,IF(B30&lt;=Admin1!$C$4,"A",IF(B30&gt;=Admin1!$B$5,IF(B30&lt;=Admin1!$C$5,"B",IF(B30&gt;=Admin1!$B$6,IF(B30&lt;=Admin1!$C$6,"C","--"))))))=FALSE,"--",IF(B30&gt;=Admin1!$B$4,IF(B30&lt;=Admin1!$C$4,"A",IF(B30&gt;=Admin1!$B$5,IF(B30&lt;=Admin1!$C$5,"B",IF(B30&gt;=Admin1!$B$6,IF(B30&lt;=Admin1!$C$6,"C","--")))))))</f>
        <v>A</v>
      </c>
      <c r="B30" s="119">
        <f>Admin2!A330</f>
        <v>44525</v>
      </c>
      <c r="C30" s="119" t="str">
        <f>Admin2!B330</f>
        <v>Tor</v>
      </c>
      <c r="D30" s="345"/>
      <c r="E30" s="288"/>
      <c r="F30" s="288"/>
      <c r="G30" s="288"/>
      <c r="H30" s="288"/>
      <c r="I30" s="288"/>
      <c r="J30" s="260" t="str">
        <f t="shared" si="4"/>
        <v/>
      </c>
      <c r="K30" s="308"/>
      <c r="L30" s="290"/>
      <c r="M30" s="124">
        <f t="shared" si="0"/>
        <v>0</v>
      </c>
      <c r="N30" s="124">
        <f t="shared" si="1"/>
        <v>0</v>
      </c>
      <c r="O30" s="124">
        <f t="shared" si="2"/>
        <v>0</v>
      </c>
      <c r="P30" s="196">
        <f t="shared" si="5"/>
        <v>0</v>
      </c>
      <c r="Q30" s="197">
        <f>IF(I30&gt;0,IF(A30="A",Semester!$B$17,0),0)</f>
        <v>0</v>
      </c>
      <c r="R30" s="198">
        <f>IF(I30&gt;0,IF(A30="B",Semester!$C$17,0),0)</f>
        <v>0</v>
      </c>
      <c r="S30" s="198">
        <f>IF(I30&gt;0,IF(A30="C",Semester!$D$17,0),0)</f>
        <v>0</v>
      </c>
      <c r="T30" s="31" t="str">
        <f t="shared" si="3"/>
        <v/>
      </c>
      <c r="U30" t="str">
        <f>Admin2!C330</f>
        <v/>
      </c>
    </row>
    <row r="31" spans="1:21" x14ac:dyDescent="0.35">
      <c r="A31" s="18" t="str">
        <f>IF(IF(B31&gt;=Admin1!$B$4,IF(B31&lt;=Admin1!$C$4,"A",IF(B31&gt;=Admin1!$B$5,IF(B31&lt;=Admin1!$C$5,"B",IF(B31&gt;=Admin1!$B$6,IF(B31&lt;=Admin1!$C$6,"C","--"))))))=FALSE,"--",IF(B31&gt;=Admin1!$B$4,IF(B31&lt;=Admin1!$C$4,"A",IF(B31&gt;=Admin1!$B$5,IF(B31&lt;=Admin1!$C$5,"B",IF(B31&gt;=Admin1!$B$6,IF(B31&lt;=Admin1!$C$6,"C","--")))))))</f>
        <v>A</v>
      </c>
      <c r="B31" s="119">
        <f>Admin2!A331</f>
        <v>44526</v>
      </c>
      <c r="C31" s="119" t="str">
        <f>Admin2!B331</f>
        <v>Fre</v>
      </c>
      <c r="D31" s="345"/>
      <c r="E31" s="288"/>
      <c r="F31" s="288"/>
      <c r="G31" s="288"/>
      <c r="H31" s="288"/>
      <c r="I31" s="288"/>
      <c r="J31" s="260" t="str">
        <f t="shared" si="4"/>
        <v/>
      </c>
      <c r="K31" s="308"/>
      <c r="L31" s="290"/>
      <c r="M31" s="124">
        <f t="shared" si="0"/>
        <v>0</v>
      </c>
      <c r="N31" s="124">
        <f t="shared" si="1"/>
        <v>0</v>
      </c>
      <c r="O31" s="124">
        <f t="shared" si="2"/>
        <v>0</v>
      </c>
      <c r="P31" s="196">
        <f t="shared" si="5"/>
        <v>0</v>
      </c>
      <c r="Q31" s="197">
        <f>IF(I31&gt;0,IF(A31="A",Semester!$B$17,0),0)</f>
        <v>0</v>
      </c>
      <c r="R31" s="198">
        <f>IF(I31&gt;0,IF(A31="B",Semester!$C$17,0),0)</f>
        <v>0</v>
      </c>
      <c r="S31" s="198">
        <f>IF(I31&gt;0,IF(A31="C",Semester!$D$17,0),0)</f>
        <v>0</v>
      </c>
      <c r="T31" s="31" t="str">
        <f t="shared" si="3"/>
        <v/>
      </c>
      <c r="U31" t="str">
        <f>Admin2!C331</f>
        <v/>
      </c>
    </row>
    <row r="32" spans="1:21" x14ac:dyDescent="0.35">
      <c r="A32" s="18" t="str">
        <f>IF(IF(B32&gt;=Admin1!$B$4,IF(B32&lt;=Admin1!$C$4,"A",IF(B32&gt;=Admin1!$B$5,IF(B32&lt;=Admin1!$C$5,"B",IF(B32&gt;=Admin1!$B$6,IF(B32&lt;=Admin1!$C$6,"C","--"))))))=FALSE,"--",IF(B32&gt;=Admin1!$B$4,IF(B32&lt;=Admin1!$C$4,"A",IF(B32&gt;=Admin1!$B$5,IF(B32&lt;=Admin1!$C$5,"B",IF(B32&gt;=Admin1!$B$6,IF(B32&lt;=Admin1!$C$6,"C","--")))))))</f>
        <v>A</v>
      </c>
      <c r="B32" s="119">
        <f>Admin2!A332</f>
        <v>44527</v>
      </c>
      <c r="C32" s="119" t="str">
        <f>Admin2!B332</f>
        <v>Lör</v>
      </c>
      <c r="D32" s="345"/>
      <c r="E32" s="288"/>
      <c r="F32" s="288"/>
      <c r="G32" s="288"/>
      <c r="H32" s="288"/>
      <c r="I32" s="288"/>
      <c r="J32" s="260" t="str">
        <f t="shared" si="4"/>
        <v/>
      </c>
      <c r="K32" s="308"/>
      <c r="L32" s="290"/>
      <c r="M32" s="124">
        <f t="shared" si="0"/>
        <v>0</v>
      </c>
      <c r="N32" s="124">
        <f t="shared" si="1"/>
        <v>0</v>
      </c>
      <c r="O32" s="124">
        <f t="shared" si="2"/>
        <v>0</v>
      </c>
      <c r="P32" s="196">
        <f t="shared" si="5"/>
        <v>0</v>
      </c>
      <c r="Q32" s="197">
        <f>IF(I32&gt;0,IF(A32="A",Semester!$B$17,0),0)</f>
        <v>0</v>
      </c>
      <c r="R32" s="198">
        <f>IF(I32&gt;0,IF(A32="B",Semester!$C$17,0),0)</f>
        <v>0</v>
      </c>
      <c r="S32" s="198">
        <f>IF(I32&gt;0,IF(A32="C",Semester!$D$17,0),0)</f>
        <v>0</v>
      </c>
      <c r="T32" s="31" t="str">
        <f t="shared" si="3"/>
        <v/>
      </c>
      <c r="U32" t="str">
        <f>Admin2!C332</f>
        <v/>
      </c>
    </row>
    <row r="33" spans="1:23" x14ac:dyDescent="0.35">
      <c r="A33" s="18" t="str">
        <f>IF(IF(B33&gt;=Admin1!$B$4,IF(B33&lt;=Admin1!$C$4,"A",IF(B33&gt;=Admin1!$B$5,IF(B33&lt;=Admin1!$C$5,"B",IF(B33&gt;=Admin1!$B$6,IF(B33&lt;=Admin1!$C$6,"C","--"))))))=FALSE,"--",IF(B33&gt;=Admin1!$B$4,IF(B33&lt;=Admin1!$C$4,"A",IF(B33&gt;=Admin1!$B$5,IF(B33&lt;=Admin1!$C$5,"B",IF(B33&gt;=Admin1!$B$6,IF(B33&lt;=Admin1!$C$6,"C","--")))))))</f>
        <v>A</v>
      </c>
      <c r="B33" s="119">
        <f>Admin2!A333</f>
        <v>44528</v>
      </c>
      <c r="C33" s="119" t="str">
        <f>Admin2!B333</f>
        <v>Sön</v>
      </c>
      <c r="D33" s="345"/>
      <c r="E33" s="288"/>
      <c r="F33" s="288"/>
      <c r="G33" s="288"/>
      <c r="H33" s="288"/>
      <c r="I33" s="288"/>
      <c r="J33" s="260" t="str">
        <f t="shared" si="4"/>
        <v/>
      </c>
      <c r="K33" s="308"/>
      <c r="L33" s="290"/>
      <c r="M33" s="124">
        <f t="shared" si="0"/>
        <v>0</v>
      </c>
      <c r="N33" s="124">
        <f t="shared" si="1"/>
        <v>0</v>
      </c>
      <c r="O33" s="124">
        <f t="shared" si="2"/>
        <v>0</v>
      </c>
      <c r="P33" s="196">
        <f t="shared" si="5"/>
        <v>0</v>
      </c>
      <c r="Q33" s="197">
        <f>IF(I33&gt;0,IF(A33="A",Semester!$B$17,0),0)</f>
        <v>0</v>
      </c>
      <c r="R33" s="198">
        <f>IF(I33&gt;0,IF(A33="B",Semester!$C$17,0),0)</f>
        <v>0</v>
      </c>
      <c r="S33" s="198">
        <f>IF(I33&gt;0,IF(A33="C",Semester!$D$17,0),0)</f>
        <v>0</v>
      </c>
      <c r="T33" s="31" t="str">
        <f t="shared" si="3"/>
        <v/>
      </c>
      <c r="U33" t="str">
        <f>Admin2!C333</f>
        <v/>
      </c>
    </row>
    <row r="34" spans="1:23" x14ac:dyDescent="0.35">
      <c r="A34" s="18" t="str">
        <f>IF(IF(B34&gt;=Admin1!$B$4,IF(B34&lt;=Admin1!$C$4,"A",IF(B34&gt;=Admin1!$B$5,IF(B34&lt;=Admin1!$C$5,"B",IF(B34&gt;=Admin1!$B$6,IF(B34&lt;=Admin1!$C$6,"C","--"))))))=FALSE,"--",IF(B34&gt;=Admin1!$B$4,IF(B34&lt;=Admin1!$C$4,"A",IF(B34&gt;=Admin1!$B$5,IF(B34&lt;=Admin1!$C$5,"B",IF(B34&gt;=Admin1!$B$6,IF(B34&lt;=Admin1!$C$6,"C","--")))))))</f>
        <v>A</v>
      </c>
      <c r="B34" s="119">
        <f>Admin2!A334</f>
        <v>44529</v>
      </c>
      <c r="C34" s="119" t="str">
        <f>Admin2!B334</f>
        <v>Mån</v>
      </c>
      <c r="D34" s="345"/>
      <c r="E34" s="288"/>
      <c r="F34" s="288"/>
      <c r="G34" s="288"/>
      <c r="H34" s="288"/>
      <c r="I34" s="288"/>
      <c r="J34" s="260" t="str">
        <f t="shared" si="4"/>
        <v/>
      </c>
      <c r="K34" s="308"/>
      <c r="L34" s="290"/>
      <c r="M34" s="124">
        <f t="shared" si="0"/>
        <v>0</v>
      </c>
      <c r="N34" s="124">
        <f t="shared" si="1"/>
        <v>0</v>
      </c>
      <c r="O34" s="124">
        <f t="shared" si="2"/>
        <v>0</v>
      </c>
      <c r="P34" s="196">
        <f t="shared" si="5"/>
        <v>0</v>
      </c>
      <c r="Q34" s="197">
        <f>IF(I34&gt;0,IF(A34="A",Semester!$B$17,0),0)</f>
        <v>0</v>
      </c>
      <c r="R34" s="198">
        <f>IF(I34&gt;0,IF(A34="B",Semester!$C$17,0),0)</f>
        <v>0</v>
      </c>
      <c r="S34" s="198">
        <f>IF(I34&gt;0,IF(A34="C",Semester!$D$17,0),0)</f>
        <v>0</v>
      </c>
      <c r="T34" s="31" t="str">
        <f t="shared" si="3"/>
        <v/>
      </c>
      <c r="U34" t="str">
        <f>Admin2!C334</f>
        <v/>
      </c>
    </row>
    <row r="35" spans="1:23" x14ac:dyDescent="0.35">
      <c r="A35" s="18" t="str">
        <f>IF(IF(B35&gt;=Admin1!$B$4,IF(B35&lt;=Admin1!$C$4,"A",IF(B35&gt;=Admin1!$B$5,IF(B35&lt;=Admin1!$C$5,"B",IF(B35&gt;=Admin1!$B$6,IF(B35&lt;=Admin1!$C$6,"C","--"))))))=FALSE,"--",IF(B35&gt;=Admin1!$B$4,IF(B35&lt;=Admin1!$C$4,"A",IF(B35&gt;=Admin1!$B$5,IF(B35&lt;=Admin1!$C$5,"B",IF(B35&gt;=Admin1!$B$6,IF(B35&lt;=Admin1!$C$6,"C","--")))))))</f>
        <v>A</v>
      </c>
      <c r="B35" s="119">
        <f>Admin2!A335</f>
        <v>44530</v>
      </c>
      <c r="C35" s="119" t="str">
        <f>Admin2!B335</f>
        <v>Tis</v>
      </c>
      <c r="D35" s="345"/>
      <c r="E35" s="288"/>
      <c r="F35" s="288"/>
      <c r="G35" s="288"/>
      <c r="H35" s="288"/>
      <c r="I35" s="288"/>
      <c r="J35" s="260" t="str">
        <f t="shared" si="4"/>
        <v/>
      </c>
      <c r="K35" s="308"/>
      <c r="L35" s="290"/>
      <c r="M35" s="124">
        <f t="shared" si="0"/>
        <v>0</v>
      </c>
      <c r="N35" s="124">
        <f t="shared" si="1"/>
        <v>0</v>
      </c>
      <c r="O35" s="124">
        <f t="shared" si="2"/>
        <v>0</v>
      </c>
      <c r="P35" s="196">
        <f t="shared" si="5"/>
        <v>0</v>
      </c>
      <c r="Q35" s="197">
        <f>IF(I35&gt;0,IF(A35="A",Semester!$B$17,0),0)</f>
        <v>0</v>
      </c>
      <c r="R35" s="198">
        <f>IF(I35&gt;0,IF(A35="B",Semester!$C$17,0),0)</f>
        <v>0</v>
      </c>
      <c r="S35" s="198">
        <f>IF(I35&gt;0,IF(A35="C",Semester!$D$17,0),0)</f>
        <v>0</v>
      </c>
      <c r="T35" s="31" t="str">
        <f t="shared" si="3"/>
        <v/>
      </c>
      <c r="U35" t="str">
        <f>Admin2!C335</f>
        <v/>
      </c>
    </row>
    <row r="36" spans="1:23" ht="15" thickBot="1" x14ac:dyDescent="0.4">
      <c r="A36" s="120" t="str">
        <f>IF(IF(B36&gt;=Admin1!$B$4,IF(B36&lt;=Admin1!$C$4,"A",IF(B36&gt;=Admin1!$B$5,IF(B36&lt;=Admin1!$C$5,"B",IF(B36&gt;=Admin1!$B$6,IF(B36&lt;=Admin1!$C$6,"C","--"))))))=FALSE,"--",IF(B36&gt;=Admin1!$B$4,IF(B36&lt;=Admin1!$C$4,"A",IF(B36&gt;=Admin1!$B$5,IF(B36&lt;=Admin1!$C$5,"B",IF(B36&gt;=Admin1!$B$6,IF(B36&lt;=Admin1!$C$6,"C","--")))))))</f>
        <v>--</v>
      </c>
      <c r="B36" s="121"/>
      <c r="C36" s="121"/>
      <c r="D36" s="260"/>
      <c r="E36" s="261"/>
      <c r="F36" s="261"/>
      <c r="G36" s="261"/>
      <c r="H36" s="261"/>
      <c r="I36" s="261"/>
      <c r="J36" s="261" t="str">
        <f t="shared" si="4"/>
        <v/>
      </c>
      <c r="K36" s="310"/>
      <c r="L36" s="225"/>
      <c r="M36" s="124">
        <f t="shared" si="0"/>
        <v>0</v>
      </c>
      <c r="N36" s="124">
        <f t="shared" si="1"/>
        <v>0</v>
      </c>
      <c r="O36" s="124">
        <f t="shared" si="2"/>
        <v>0</v>
      </c>
      <c r="P36" s="199">
        <f t="shared" si="5"/>
        <v>0</v>
      </c>
      <c r="Q36" s="200">
        <f>IF(I36&gt;0,IF(A36="A",Semester!$B$17,0),0)</f>
        <v>0</v>
      </c>
      <c r="R36" s="201">
        <f>IF(I36&gt;0,IF(A36="B",Semester!$C$17,0),0)</f>
        <v>0</v>
      </c>
      <c r="S36" s="201">
        <f>IF(I36&gt;0,IF(A36="C",Semester!$D$17,0),0)</f>
        <v>0</v>
      </c>
      <c r="T36" s="31" t="str">
        <f t="shared" si="3"/>
        <v/>
      </c>
    </row>
    <row r="37" spans="1:23" ht="15" thickBot="1" x14ac:dyDescent="0.4">
      <c r="A37" s="444" t="s">
        <v>258</v>
      </c>
      <c r="B37" s="445"/>
      <c r="C37" s="446"/>
      <c r="D37" s="210">
        <f>COUNT(D6:D36)</f>
        <v>0</v>
      </c>
      <c r="E37" s="130">
        <f t="shared" ref="E37" si="6">COUNT(E6:E36)</f>
        <v>0</v>
      </c>
      <c r="F37" s="130">
        <f>SUM(M6:M36)</f>
        <v>0</v>
      </c>
      <c r="G37" s="130">
        <f>SUM(N6:N36)</f>
        <v>0</v>
      </c>
      <c r="H37" s="130">
        <f>SUM(O6:O36)</f>
        <v>0</v>
      </c>
      <c r="I37" s="130">
        <f>COUNT(I6:I36)</f>
        <v>0</v>
      </c>
      <c r="J37" s="202">
        <f>(D37-E37-F37-G37-H37-IF(E38+F38+G38+H38=0,D37,I37))*-1</f>
        <v>0</v>
      </c>
      <c r="K37" s="212" t="s">
        <v>149</v>
      </c>
      <c r="L37" s="211">
        <f>SUM(L6:L36)</f>
        <v>0</v>
      </c>
      <c r="P37" s="203">
        <f>SUM(P6:P36)</f>
        <v>0</v>
      </c>
      <c r="Q37" s="204">
        <f>SUM(Q6:Q36)</f>
        <v>0</v>
      </c>
      <c r="R37" s="205">
        <f t="shared" ref="R37:S37" si="7">SUM(R6:R36)</f>
        <v>0</v>
      </c>
      <c r="S37" s="206">
        <f t="shared" si="7"/>
        <v>0</v>
      </c>
      <c r="T37" s="256"/>
      <c r="U37" s="257"/>
    </row>
    <row r="38" spans="1:23" ht="15" thickBot="1" x14ac:dyDescent="0.4">
      <c r="A38" s="444" t="s">
        <v>259</v>
      </c>
      <c r="B38" s="445"/>
      <c r="C38" s="446"/>
      <c r="D38" s="258">
        <f t="shared" ref="D38:J38" si="8">SUM(D6:D36)</f>
        <v>0</v>
      </c>
      <c r="E38" s="259">
        <f t="shared" si="8"/>
        <v>0</v>
      </c>
      <c r="F38" s="259">
        <f t="shared" si="8"/>
        <v>0</v>
      </c>
      <c r="G38" s="259">
        <f t="shared" si="8"/>
        <v>0</v>
      </c>
      <c r="H38" s="259">
        <f t="shared" si="8"/>
        <v>0</v>
      </c>
      <c r="I38" s="259">
        <f t="shared" si="8"/>
        <v>0</v>
      </c>
      <c r="J38" s="259">
        <f t="shared" si="8"/>
        <v>0</v>
      </c>
      <c r="K38" s="438"/>
      <c r="L38" s="439"/>
      <c r="M38" s="439"/>
      <c r="N38" s="439"/>
      <c r="O38" s="439"/>
      <c r="P38" s="440"/>
    </row>
    <row r="39" spans="1:23" ht="15" customHeight="1" thickBot="1" x14ac:dyDescent="0.4">
      <c r="A39" s="296"/>
      <c r="B39" s="255"/>
      <c r="C39" s="255"/>
      <c r="D39" s="266"/>
      <c r="E39" s="266"/>
      <c r="F39" s="266"/>
      <c r="G39" s="266"/>
      <c r="H39" s="266"/>
      <c r="I39" s="266"/>
      <c r="J39" s="265"/>
      <c r="K39" s="438"/>
      <c r="L39" s="439"/>
      <c r="M39" s="439"/>
      <c r="N39" s="439"/>
      <c r="O39" s="439"/>
      <c r="P39" s="440"/>
      <c r="V39" s="316" t="s">
        <v>260</v>
      </c>
      <c r="W39" s="257"/>
    </row>
    <row r="40" spans="1:23" ht="15" thickBot="1" x14ac:dyDescent="0.4">
      <c r="A40" s="447" t="s">
        <v>261</v>
      </c>
      <c r="B40" s="448"/>
      <c r="C40" s="448"/>
      <c r="D40" s="449"/>
      <c r="E40" s="262" t="s">
        <v>262</v>
      </c>
      <c r="F40" s="262" t="s">
        <v>233</v>
      </c>
      <c r="G40" s="263" t="s">
        <v>56</v>
      </c>
      <c r="H40" s="281" t="s">
        <v>263</v>
      </c>
      <c r="I40" s="282" t="s">
        <v>264</v>
      </c>
      <c r="J40" s="264"/>
      <c r="K40" s="438"/>
      <c r="L40" s="439"/>
      <c r="M40" s="439"/>
      <c r="N40" s="439"/>
      <c r="O40" s="439"/>
      <c r="P40" s="440"/>
      <c r="V40" s="107" t="s">
        <v>262</v>
      </c>
      <c r="W40" s="107" t="s">
        <v>265</v>
      </c>
    </row>
    <row r="41" spans="1:23" x14ac:dyDescent="0.35">
      <c r="A41" s="69"/>
      <c r="B41"/>
      <c r="D41" s="269" t="s">
        <v>266</v>
      </c>
      <c r="E41" s="267">
        <f>Admin1!C20</f>
        <v>20.55</v>
      </c>
      <c r="F41" s="269">
        <f>D37</f>
        <v>0</v>
      </c>
      <c r="G41" s="276">
        <f>SUM(E37:I37)</f>
        <v>0</v>
      </c>
      <c r="H41" s="283">
        <f>Okt!I41</f>
        <v>0</v>
      </c>
      <c r="I41" s="284">
        <f>G41-F41+H41</f>
        <v>0</v>
      </c>
      <c r="J41" s="292" t="s">
        <v>267</v>
      </c>
      <c r="K41" s="438"/>
      <c r="L41" s="439"/>
      <c r="M41" s="439"/>
      <c r="N41" s="439"/>
      <c r="O41" s="439"/>
      <c r="P41" s="440"/>
      <c r="V41" s="107" t="s">
        <v>233</v>
      </c>
      <c r="W41" s="107" t="s">
        <v>268</v>
      </c>
    </row>
    <row r="42" spans="1:23" ht="15" thickBot="1" x14ac:dyDescent="0.4">
      <c r="A42" s="69"/>
      <c r="B42"/>
      <c r="C42" s="126"/>
      <c r="D42" s="271" t="s">
        <v>269</v>
      </c>
      <c r="E42" s="268">
        <f>Admin1!D20</f>
        <v>164.4</v>
      </c>
      <c r="F42" s="268">
        <f>D38</f>
        <v>0</v>
      </c>
      <c r="G42" s="277">
        <f>SUM(E38:I38)</f>
        <v>0</v>
      </c>
      <c r="H42" s="285">
        <f>Okt!I42</f>
        <v>0</v>
      </c>
      <c r="I42" s="286">
        <f>G42-F42+H42</f>
        <v>0</v>
      </c>
      <c r="J42" s="292" t="s">
        <v>267</v>
      </c>
      <c r="K42" s="450" t="s">
        <v>270</v>
      </c>
      <c r="L42" s="451"/>
      <c r="M42" s="451"/>
      <c r="N42" s="451"/>
      <c r="O42" s="451"/>
      <c r="P42" s="452"/>
      <c r="Q42" s="8"/>
      <c r="R42" s="8"/>
      <c r="S42" s="8"/>
      <c r="V42" s="107" t="s">
        <v>56</v>
      </c>
      <c r="W42" s="107" t="s">
        <v>271</v>
      </c>
    </row>
    <row r="43" spans="1:23" ht="15" customHeight="1" thickBot="1" x14ac:dyDescent="0.4">
      <c r="A43" s="297"/>
      <c r="B43" s="270"/>
      <c r="C43" s="270"/>
      <c r="D43" s="272"/>
      <c r="E43" s="273"/>
      <c r="F43" s="274"/>
      <c r="G43" s="274"/>
      <c r="H43" s="274"/>
      <c r="I43" s="274"/>
      <c r="J43" s="293"/>
      <c r="K43" s="438"/>
      <c r="L43" s="439"/>
      <c r="M43" s="439"/>
      <c r="N43" s="439"/>
      <c r="O43" s="439"/>
      <c r="P43" s="440"/>
      <c r="V43" s="107" t="s">
        <v>263</v>
      </c>
      <c r="W43" s="107" t="s">
        <v>272</v>
      </c>
    </row>
    <row r="44" spans="1:23" ht="15" thickBot="1" x14ac:dyDescent="0.4">
      <c r="A44" s="453" t="s">
        <v>273</v>
      </c>
      <c r="B44" s="454"/>
      <c r="C44" s="454"/>
      <c r="D44" s="455"/>
      <c r="E44" s="262" t="s">
        <v>274</v>
      </c>
      <c r="F44" s="262" t="s">
        <v>275</v>
      </c>
      <c r="G44" s="456" t="s">
        <v>276</v>
      </c>
      <c r="H44" s="457"/>
      <c r="I44" s="262" t="s">
        <v>277</v>
      </c>
      <c r="J44" s="294"/>
      <c r="K44" s="438"/>
      <c r="L44" s="439"/>
      <c r="M44" s="439"/>
      <c r="N44" s="439"/>
      <c r="O44" s="439"/>
      <c r="P44" s="440"/>
      <c r="V44" s="107"/>
      <c r="W44" s="107" t="s">
        <v>278</v>
      </c>
    </row>
    <row r="45" spans="1:23" ht="15" thickBot="1" x14ac:dyDescent="0.4">
      <c r="A45" s="69"/>
      <c r="B45"/>
      <c r="C45" s="280"/>
      <c r="D45" s="279" t="s">
        <v>56</v>
      </c>
      <c r="E45" s="275">
        <f>Semester!J16</f>
        <v>0</v>
      </c>
      <c r="F45" s="278">
        <f>Semester!C10</f>
        <v>0</v>
      </c>
      <c r="G45" s="458">
        <f>SUM(Semester!E21:E31)</f>
        <v>0</v>
      </c>
      <c r="H45" s="459"/>
      <c r="I45" s="278">
        <f>E45+F45-G45</f>
        <v>0</v>
      </c>
      <c r="J45" s="295"/>
      <c r="K45" s="441"/>
      <c r="L45" s="442"/>
      <c r="M45" s="442"/>
      <c r="N45" s="442"/>
      <c r="O45" s="442"/>
      <c r="P45" s="443"/>
      <c r="V45" s="107" t="s">
        <v>264</v>
      </c>
      <c r="W45" s="107" t="s">
        <v>279</v>
      </c>
    </row>
    <row r="46" spans="1:23" ht="15" thickBot="1" x14ac:dyDescent="0.4">
      <c r="A46" s="428" t="s">
        <v>280</v>
      </c>
      <c r="B46" s="429"/>
      <c r="C46" s="429"/>
      <c r="D46" s="429"/>
      <c r="E46" s="429"/>
      <c r="F46" s="429"/>
      <c r="G46" s="429"/>
      <c r="H46" s="429"/>
      <c r="I46" s="429"/>
      <c r="J46" s="430"/>
      <c r="K46" s="410" t="s">
        <v>281</v>
      </c>
      <c r="L46" s="411"/>
      <c r="M46" s="411"/>
      <c r="N46" s="411"/>
      <c r="O46" s="411"/>
      <c r="P46" s="412"/>
      <c r="V46" s="73" t="s">
        <v>282</v>
      </c>
    </row>
    <row r="47" spans="1:23" x14ac:dyDescent="0.35">
      <c r="A47" s="423" t="s">
        <v>283</v>
      </c>
      <c r="B47" s="466"/>
      <c r="C47" s="467"/>
      <c r="D47" s="467"/>
      <c r="E47" s="467"/>
      <c r="F47" s="467"/>
      <c r="G47" s="467"/>
      <c r="H47" s="467"/>
      <c r="I47" s="468"/>
      <c r="J47" s="300"/>
      <c r="K47" s="460"/>
      <c r="L47" s="461"/>
      <c r="M47" s="461"/>
      <c r="N47" s="461"/>
      <c r="O47" s="461"/>
      <c r="P47" s="462"/>
      <c r="V47" s="107" t="s">
        <v>284</v>
      </c>
      <c r="W47" s="107"/>
    </row>
    <row r="48" spans="1:23" x14ac:dyDescent="0.35">
      <c r="A48" s="424"/>
      <c r="B48" s="469"/>
      <c r="C48" s="470"/>
      <c r="D48" s="470"/>
      <c r="E48" s="470"/>
      <c r="F48" s="470"/>
      <c r="G48" s="470"/>
      <c r="H48" s="470"/>
      <c r="I48" s="471"/>
      <c r="J48" s="301"/>
      <c r="K48" s="463"/>
      <c r="L48" s="464"/>
      <c r="M48" s="464"/>
      <c r="N48" s="464"/>
      <c r="O48" s="464"/>
      <c r="P48" s="465"/>
      <c r="V48" s="107" t="s">
        <v>285</v>
      </c>
      <c r="W48" s="107"/>
    </row>
    <row r="49" spans="1:23" x14ac:dyDescent="0.35">
      <c r="A49" s="424"/>
      <c r="B49" s="469"/>
      <c r="C49" s="470"/>
      <c r="D49" s="470"/>
      <c r="E49" s="470"/>
      <c r="F49" s="470"/>
      <c r="G49" s="470"/>
      <c r="H49" s="470"/>
      <c r="I49" s="471"/>
      <c r="J49" s="301"/>
      <c r="K49" s="463"/>
      <c r="L49" s="464"/>
      <c r="M49" s="464"/>
      <c r="N49" s="464"/>
      <c r="O49" s="464"/>
      <c r="P49" s="465"/>
      <c r="V49" s="107" t="s">
        <v>286</v>
      </c>
      <c r="W49" s="107" t="s">
        <v>287</v>
      </c>
    </row>
    <row r="50" spans="1:23" x14ac:dyDescent="0.35">
      <c r="A50" s="419" t="s">
        <v>5</v>
      </c>
      <c r="B50" s="419"/>
      <c r="C50" s="419"/>
      <c r="D50" s="419"/>
      <c r="E50" s="419"/>
      <c r="F50" s="419"/>
      <c r="G50" s="419"/>
      <c r="H50" s="419"/>
      <c r="I50" s="419"/>
      <c r="J50" s="419"/>
      <c r="K50" s="419"/>
      <c r="L50" s="419"/>
      <c r="M50" s="419"/>
      <c r="N50" s="419"/>
      <c r="O50" s="419"/>
      <c r="P50" s="419"/>
    </row>
  </sheetData>
  <sheetProtection algorithmName="SHA-512" hashValue="ynLRDSa1nXuSTAfBpGiWQZqStzzIN9ZOAuKeri17HjeTK5V2HGZomSzXvMLt0u9UOCc4BcEeenswwz6eYJ0mgw==" saltValue="rORTrEWXKZ8iXtdYFwyKvA==" spinCount="100000" sheet="1" selectLockedCells="1"/>
  <mergeCells count="24">
    <mergeCell ref="K43:P45"/>
    <mergeCell ref="A37:C37"/>
    <mergeCell ref="A38:C38"/>
    <mergeCell ref="K38:P41"/>
    <mergeCell ref="A40:D40"/>
    <mergeCell ref="K42:P42"/>
    <mergeCell ref="A44:D44"/>
    <mergeCell ref="G44:H44"/>
    <mergeCell ref="G45:H45"/>
    <mergeCell ref="V1:Y1"/>
    <mergeCell ref="J2:K2"/>
    <mergeCell ref="B4:L4"/>
    <mergeCell ref="Q4:S4"/>
    <mergeCell ref="W5:AE5"/>
    <mergeCell ref="K46:P46"/>
    <mergeCell ref="K48:P48"/>
    <mergeCell ref="B49:I49"/>
    <mergeCell ref="K49:P49"/>
    <mergeCell ref="A50:P50"/>
    <mergeCell ref="K47:P47"/>
    <mergeCell ref="A47:A49"/>
    <mergeCell ref="B47:I47"/>
    <mergeCell ref="B48:I48"/>
    <mergeCell ref="A46:J46"/>
  </mergeCells>
  <hyperlinks>
    <hyperlink ref="V1:Y1" location="Uppstart!D14" display="Till uppstartsfliken" xr:uid="{DE5EDD3E-7A63-4C65-BB74-75577266004E}"/>
    <hyperlink ref="L5" location="Hjälptexter!A4" display="Räkn" xr:uid="{D30640B9-0365-4D64-AD5C-E54B4DB50D8B}"/>
    <hyperlink ref="L1" r:id="rId1" xr:uid="{0541DD95-545A-4D1B-BBE8-C02D2FD1ADCC}"/>
  </hyperlinks>
  <pageMargins left="0.51181102362204722" right="0.31496062992125984" top="0.43307086614173229" bottom="0.43307086614173229" header="0.31496062992125984" footer="0.31496062992125984"/>
  <pageSetup paperSize="9" orientation="portrait"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E50"/>
  <sheetViews>
    <sheetView showGridLines="0" zoomScaleNormal="100" workbookViewId="0">
      <pane xSplit="3" ySplit="5" topLeftCell="D6" activePane="bottomRight" state="frozen"/>
      <selection activeCell="L5" sqref="L5"/>
      <selection pane="topRight" activeCell="L5" sqref="L5"/>
      <selection pane="bottomLeft" activeCell="L5" sqref="L5"/>
      <selection pane="bottomRight" activeCell="D6" sqref="D6"/>
    </sheetView>
  </sheetViews>
  <sheetFormatPr defaultRowHeight="14.5" x14ac:dyDescent="0.35"/>
  <cols>
    <col min="1" max="1" width="3.7265625" style="31" customWidth="1"/>
    <col min="2" max="2" width="4.81640625" style="31" customWidth="1"/>
    <col min="3" max="3" width="6.1796875" customWidth="1"/>
    <col min="4" max="5" width="5.7265625" style="31" customWidth="1"/>
    <col min="6" max="8" width="5.1796875" style="31" customWidth="1"/>
    <col min="9" max="9" width="5.7265625" style="31" customWidth="1"/>
    <col min="10" max="10" width="5.26953125" style="31" customWidth="1"/>
    <col min="11" max="11" width="29.26953125" customWidth="1"/>
    <col min="12" max="12" width="6.7265625" customWidth="1"/>
    <col min="13" max="13" width="3.54296875" style="124" hidden="1" customWidth="1"/>
    <col min="14" max="15" width="3.54296875" hidden="1" customWidth="1"/>
    <col min="16" max="16" width="4.7265625" customWidth="1"/>
    <col min="17" max="19" width="4.453125" hidden="1" customWidth="1"/>
    <col min="20" max="20" width="10.7265625" hidden="1" customWidth="1"/>
    <col min="21" max="21" width="12.1796875" customWidth="1"/>
    <col min="22" max="22" width="6.1796875" customWidth="1"/>
  </cols>
  <sheetData>
    <row r="1" spans="1:31" ht="31.5" customHeight="1" x14ac:dyDescent="0.5">
      <c r="A1" s="207"/>
      <c r="B1" s="123"/>
      <c r="C1" s="64"/>
      <c r="D1" s="123"/>
      <c r="E1" s="123"/>
      <c r="F1" s="123"/>
      <c r="G1" s="123"/>
      <c r="H1" s="123"/>
      <c r="I1" s="191" t="str">
        <f>"Schema för december" &amp; RIGHT(Uppstart!K1,5)</f>
        <v>Schema för december 2021</v>
      </c>
      <c r="J1" s="123"/>
      <c r="K1" s="64"/>
      <c r="L1" s="328" t="s">
        <v>40</v>
      </c>
      <c r="P1" s="192"/>
      <c r="V1" s="431" t="s">
        <v>223</v>
      </c>
      <c r="W1" s="431"/>
      <c r="X1" s="431"/>
      <c r="Y1" s="431"/>
    </row>
    <row r="2" spans="1:31" ht="15.75" customHeight="1" x14ac:dyDescent="0.35">
      <c r="A2" s="208"/>
      <c r="I2" s="40" t="s">
        <v>36</v>
      </c>
      <c r="J2" s="432" t="str">
        <f>IF(Uppstart!C5="Skriv ditt namn här","Skriv ditt namn på fliken Uppstart",Uppstart!C5)</f>
        <v>Skriv ditt namn på fliken Uppstart</v>
      </c>
      <c r="K2" s="432"/>
      <c r="P2" s="126"/>
      <c r="V2" t="s">
        <v>225</v>
      </c>
    </row>
    <row r="3" spans="1:31" x14ac:dyDescent="0.35">
      <c r="A3" s="161"/>
      <c r="J3" s="125" t="str">
        <f>IF(Uppstart!C6="Skriv arbetsgivarens namn här","Skriv arbetsgivarens namn på fliken Uppstart",Uppstart!C6)</f>
        <v>Skriv arbetsgivarens namn på fliken Uppstart</v>
      </c>
      <c r="P3" s="126"/>
      <c r="V3" t="s">
        <v>227</v>
      </c>
      <c r="W3" t="s">
        <v>228</v>
      </c>
    </row>
    <row r="4" spans="1:31" x14ac:dyDescent="0.35">
      <c r="A4" s="209"/>
      <c r="B4" s="433" t="s">
        <v>229</v>
      </c>
      <c r="C4" s="433"/>
      <c r="D4" s="433"/>
      <c r="E4" s="433"/>
      <c r="F4" s="433"/>
      <c r="G4" s="433"/>
      <c r="H4" s="433"/>
      <c r="I4" s="433"/>
      <c r="J4" s="433"/>
      <c r="K4" s="433"/>
      <c r="L4" s="433"/>
      <c r="P4" s="287"/>
      <c r="Q4" s="434" t="s">
        <v>230</v>
      </c>
      <c r="R4" s="435"/>
      <c r="S4" s="435"/>
      <c r="V4" t="s">
        <v>231</v>
      </c>
      <c r="W4" t="s">
        <v>232</v>
      </c>
    </row>
    <row r="5" spans="1:31" s="31" customFormat="1" ht="35.5" x14ac:dyDescent="0.35">
      <c r="A5" s="127" t="s">
        <v>137</v>
      </c>
      <c r="B5" s="127" t="s">
        <v>180</v>
      </c>
      <c r="C5" s="127" t="s">
        <v>181</v>
      </c>
      <c r="D5" s="127" t="s">
        <v>233</v>
      </c>
      <c r="E5" s="127" t="s">
        <v>59</v>
      </c>
      <c r="F5" s="127" t="s">
        <v>60</v>
      </c>
      <c r="G5" s="127" t="s">
        <v>61</v>
      </c>
      <c r="H5" s="127" t="s">
        <v>62</v>
      </c>
      <c r="I5" s="193" t="s">
        <v>234</v>
      </c>
      <c r="J5" s="127" t="s">
        <v>235</v>
      </c>
      <c r="K5" s="18" t="s">
        <v>236</v>
      </c>
      <c r="L5" s="140" t="s">
        <v>237</v>
      </c>
      <c r="M5" s="128" t="s">
        <v>238</v>
      </c>
      <c r="N5" s="40" t="s">
        <v>239</v>
      </c>
      <c r="O5" s="40" t="s">
        <v>240</v>
      </c>
      <c r="P5" s="193" t="s">
        <v>241</v>
      </c>
      <c r="Q5" s="194" t="s">
        <v>97</v>
      </c>
      <c r="R5" s="195" t="s">
        <v>98</v>
      </c>
      <c r="S5" s="195" t="s">
        <v>99</v>
      </c>
      <c r="U5" s="129"/>
      <c r="V5" s="155" t="s">
        <v>242</v>
      </c>
      <c r="W5" s="436" t="s">
        <v>243</v>
      </c>
      <c r="X5" s="437"/>
      <c r="Y5" s="437"/>
      <c r="Z5" s="437"/>
      <c r="AA5" s="437"/>
      <c r="AB5" s="437"/>
      <c r="AC5" s="437"/>
      <c r="AD5" s="437"/>
      <c r="AE5" s="437"/>
    </row>
    <row r="6" spans="1:31" x14ac:dyDescent="0.35">
      <c r="A6" s="18" t="str">
        <f>IF(IF(B6&gt;=Admin1!$B$4,IF(B6&lt;=Admin1!$C$4,"A",IF(B6&gt;=Admin1!$B$5,IF(B6&lt;=Admin1!$C$5,"B",IF(B6&gt;=Admin1!$B$6,IF(B6&lt;=Admin1!$C$6,"C","--"))))))=FALSE,"--",IF(B6&gt;=Admin1!$B$4,IF(B6&lt;=Admin1!$C$4,"A",IF(B6&gt;=Admin1!$B$5,IF(B6&lt;=Admin1!$C$5,"B",IF(B6&gt;=Admin1!$B$6,IF(B6&lt;=Admin1!$C$6,"C","--")))))))</f>
        <v>A</v>
      </c>
      <c r="B6" s="119">
        <f>Admin2!A336</f>
        <v>44531</v>
      </c>
      <c r="C6" s="119" t="str">
        <f>Admin2!B336</f>
        <v>Ons</v>
      </c>
      <c r="D6" s="345"/>
      <c r="E6" s="288"/>
      <c r="F6" s="288"/>
      <c r="G6" s="288"/>
      <c r="H6" s="288"/>
      <c r="I6" s="288"/>
      <c r="J6" s="260" t="str">
        <f>T6</f>
        <v/>
      </c>
      <c r="K6" s="308"/>
      <c r="L6" s="290"/>
      <c r="M6" s="124">
        <f t="shared" ref="M6:M36" si="0">IF(E6&gt;0,0,IF(F6&gt;0,1,0))</f>
        <v>0</v>
      </c>
      <c r="N6" s="124">
        <f t="shared" ref="N6:N36" si="1">IF(E6&gt;0,0,IF(G6&gt;0,1-M6,0))</f>
        <v>0</v>
      </c>
      <c r="O6" s="124">
        <f t="shared" ref="O6:O36" si="2">IF(E6&gt;0,0,IF(H6&gt;0,1-M6-N6,0))</f>
        <v>0</v>
      </c>
      <c r="P6" s="196">
        <f>Q6+R6+S6</f>
        <v>0</v>
      </c>
      <c r="Q6" s="197">
        <f>IF(I6&gt;0,IF(A6="A",Semester!$B$17,0),0)</f>
        <v>0</v>
      </c>
      <c r="R6" s="198">
        <f>IF(I6&gt;0,IF(A6="B",Semester!$C$17,0),0)</f>
        <v>0</v>
      </c>
      <c r="S6" s="198">
        <f>IF(I6&gt;0,IF(A6="C",Semester!$D$17,0),0)</f>
        <v>0</v>
      </c>
      <c r="T6" s="31" t="str">
        <f t="shared" ref="T6:T36" si="3">IF(E6=".",IF(SUM(F6:I6)=0,D6*-1,"Fel1"),IF(SUM(E6:I6)=0,"",IF(I6&gt;0,IF(D6=I6,IF(SUM(E6:H6)=0,"","Fel2"),"Fel3"),IF(SUM(F6:H6)&gt;0,IF(SUM(E6:H6)&lt;=D6,IF(D6-SUM(E6:H6)=0,"",SUM(E6:H6)-D6),"Fel4"),IF(D6-E6=0,"",E6-D6)))))</f>
        <v/>
      </c>
      <c r="U6" t="str">
        <f>Admin2!C336</f>
        <v/>
      </c>
    </row>
    <row r="7" spans="1:31" x14ac:dyDescent="0.35">
      <c r="A7" s="18" t="str">
        <f>IF(IF(B7&gt;=Admin1!$B$4,IF(B7&lt;=Admin1!$C$4,"A",IF(B7&gt;=Admin1!$B$5,IF(B7&lt;=Admin1!$C$5,"B",IF(B7&gt;=Admin1!$B$6,IF(B7&lt;=Admin1!$C$6,"C","--"))))))=FALSE,"--",IF(B7&gt;=Admin1!$B$4,IF(B7&lt;=Admin1!$C$4,"A",IF(B7&gt;=Admin1!$B$5,IF(B7&lt;=Admin1!$C$5,"B",IF(B7&gt;=Admin1!$B$6,IF(B7&lt;=Admin1!$C$6,"C","--")))))))</f>
        <v>A</v>
      </c>
      <c r="B7" s="119">
        <f>Admin2!A337</f>
        <v>44532</v>
      </c>
      <c r="C7" s="119" t="str">
        <f>Admin2!B337</f>
        <v>Tor</v>
      </c>
      <c r="D7" s="345"/>
      <c r="E7" s="288"/>
      <c r="F7" s="288"/>
      <c r="G7" s="288"/>
      <c r="H7" s="288"/>
      <c r="I7" s="288"/>
      <c r="J7" s="260" t="str">
        <f t="shared" ref="J7:J36" si="4">T7</f>
        <v/>
      </c>
      <c r="K7" s="308"/>
      <c r="L7" s="290"/>
      <c r="M7" s="124">
        <f t="shared" si="0"/>
        <v>0</v>
      </c>
      <c r="N7" s="124">
        <f t="shared" si="1"/>
        <v>0</v>
      </c>
      <c r="O7" s="124">
        <f t="shared" si="2"/>
        <v>0</v>
      </c>
      <c r="P7" s="196">
        <f t="shared" ref="P7:P36" si="5">Q7+R7+S7</f>
        <v>0</v>
      </c>
      <c r="Q7" s="197">
        <f>IF(I7&gt;0,IF(A7="A",Semester!$B$17,0),0)</f>
        <v>0</v>
      </c>
      <c r="R7" s="198">
        <f>IF(I7&gt;0,IF(A7="B",Semester!$C$17,0),0)</f>
        <v>0</v>
      </c>
      <c r="S7" s="198">
        <f>IF(I7&gt;0,IF(A7="C",Semester!$D$17,0),0)</f>
        <v>0</v>
      </c>
      <c r="T7" s="31" t="str">
        <f t="shared" si="3"/>
        <v/>
      </c>
      <c r="U7" t="str">
        <f>Admin2!C337</f>
        <v/>
      </c>
    </row>
    <row r="8" spans="1:31" x14ac:dyDescent="0.35">
      <c r="A8" s="18" t="str">
        <f>IF(IF(B8&gt;=Admin1!$B$4,IF(B8&lt;=Admin1!$C$4,"A",IF(B8&gt;=Admin1!$B$5,IF(B8&lt;=Admin1!$C$5,"B",IF(B8&gt;=Admin1!$B$6,IF(B8&lt;=Admin1!$C$6,"C","--"))))))=FALSE,"--",IF(B8&gt;=Admin1!$B$4,IF(B8&lt;=Admin1!$C$4,"A",IF(B8&gt;=Admin1!$B$5,IF(B8&lt;=Admin1!$C$5,"B",IF(B8&gt;=Admin1!$B$6,IF(B8&lt;=Admin1!$C$6,"C","--")))))))</f>
        <v>A</v>
      </c>
      <c r="B8" s="119">
        <f>Admin2!A338</f>
        <v>44533</v>
      </c>
      <c r="C8" s="119" t="str">
        <f>Admin2!B338</f>
        <v>Fre</v>
      </c>
      <c r="D8" s="345"/>
      <c r="E8" s="288"/>
      <c r="F8" s="288"/>
      <c r="G8" s="288"/>
      <c r="H8" s="288"/>
      <c r="I8" s="288"/>
      <c r="J8" s="260" t="str">
        <f t="shared" si="4"/>
        <v/>
      </c>
      <c r="K8" s="308"/>
      <c r="L8" s="290"/>
      <c r="M8" s="124">
        <f t="shared" si="0"/>
        <v>0</v>
      </c>
      <c r="N8" s="124">
        <f t="shared" si="1"/>
        <v>0</v>
      </c>
      <c r="O8" s="124">
        <f t="shared" si="2"/>
        <v>0</v>
      </c>
      <c r="P8" s="196">
        <f t="shared" si="5"/>
        <v>0</v>
      </c>
      <c r="Q8" s="197">
        <f>IF(I8&gt;0,IF(A8="A",Semester!$B$17,0),0)</f>
        <v>0</v>
      </c>
      <c r="R8" s="198">
        <f>IF(I8&gt;0,IF(A8="B",Semester!$C$17,0),0)</f>
        <v>0</v>
      </c>
      <c r="S8" s="198">
        <f>IF(I8&gt;0,IF(A8="C",Semester!$D$17,0),0)</f>
        <v>0</v>
      </c>
      <c r="T8" s="31" t="str">
        <f t="shared" si="3"/>
        <v/>
      </c>
      <c r="U8" t="str">
        <f>Admin2!C338</f>
        <v/>
      </c>
    </row>
    <row r="9" spans="1:31" x14ac:dyDescent="0.35">
      <c r="A9" s="18" t="str">
        <f>IF(IF(B9&gt;=Admin1!$B$4,IF(B9&lt;=Admin1!$C$4,"A",IF(B9&gt;=Admin1!$B$5,IF(B9&lt;=Admin1!$C$5,"B",IF(B9&gt;=Admin1!$B$6,IF(B9&lt;=Admin1!$C$6,"C","--"))))))=FALSE,"--",IF(B9&gt;=Admin1!$B$4,IF(B9&lt;=Admin1!$C$4,"A",IF(B9&gt;=Admin1!$B$5,IF(B9&lt;=Admin1!$C$5,"B",IF(B9&gt;=Admin1!$B$6,IF(B9&lt;=Admin1!$C$6,"C","--")))))))</f>
        <v>A</v>
      </c>
      <c r="B9" s="119">
        <f>Admin2!A339</f>
        <v>44534</v>
      </c>
      <c r="C9" s="119" t="str">
        <f>Admin2!B339</f>
        <v>Lör</v>
      </c>
      <c r="D9" s="345"/>
      <c r="E9" s="288"/>
      <c r="F9" s="288"/>
      <c r="G9" s="288"/>
      <c r="H9" s="288"/>
      <c r="I9" s="288"/>
      <c r="J9" s="260" t="str">
        <f t="shared" si="4"/>
        <v/>
      </c>
      <c r="K9" s="308"/>
      <c r="L9" s="290"/>
      <c r="M9" s="124">
        <f t="shared" si="0"/>
        <v>0</v>
      </c>
      <c r="N9" s="124">
        <f t="shared" si="1"/>
        <v>0</v>
      </c>
      <c r="O9" s="124">
        <f t="shared" si="2"/>
        <v>0</v>
      </c>
      <c r="P9" s="196">
        <f t="shared" si="5"/>
        <v>0</v>
      </c>
      <c r="Q9" s="197">
        <f>IF(I9&gt;0,IF(A9="A",Semester!$B$17,0),0)</f>
        <v>0</v>
      </c>
      <c r="R9" s="198">
        <f>IF(I9&gt;0,IF(A9="B",Semester!$C$17,0),0)</f>
        <v>0</v>
      </c>
      <c r="S9" s="198">
        <f>IF(I9&gt;0,IF(A9="C",Semester!$D$17,0),0)</f>
        <v>0</v>
      </c>
      <c r="T9" s="31" t="str">
        <f t="shared" si="3"/>
        <v/>
      </c>
      <c r="U9" t="str">
        <f>Admin2!C339</f>
        <v/>
      </c>
    </row>
    <row r="10" spans="1:31" x14ac:dyDescent="0.35">
      <c r="A10" s="18" t="str">
        <f>IF(IF(B10&gt;=Admin1!$B$4,IF(B10&lt;=Admin1!$C$4,"A",IF(B10&gt;=Admin1!$B$5,IF(B10&lt;=Admin1!$C$5,"B",IF(B10&gt;=Admin1!$B$6,IF(B10&lt;=Admin1!$C$6,"C","--"))))))=FALSE,"--",IF(B10&gt;=Admin1!$B$4,IF(B10&lt;=Admin1!$C$4,"A",IF(B10&gt;=Admin1!$B$5,IF(B10&lt;=Admin1!$C$5,"B",IF(B10&gt;=Admin1!$B$6,IF(B10&lt;=Admin1!$C$6,"C","--")))))))</f>
        <v>A</v>
      </c>
      <c r="B10" s="119">
        <f>Admin2!A340</f>
        <v>44535</v>
      </c>
      <c r="C10" s="119" t="str">
        <f>Admin2!B340</f>
        <v>Sön</v>
      </c>
      <c r="D10" s="345"/>
      <c r="E10" s="288"/>
      <c r="F10" s="288"/>
      <c r="G10" s="288"/>
      <c r="H10" s="288"/>
      <c r="I10" s="288"/>
      <c r="J10" s="260" t="str">
        <f t="shared" si="4"/>
        <v/>
      </c>
      <c r="K10" s="308"/>
      <c r="L10" s="290"/>
      <c r="M10" s="124">
        <f t="shared" si="0"/>
        <v>0</v>
      </c>
      <c r="N10" s="124">
        <f t="shared" si="1"/>
        <v>0</v>
      </c>
      <c r="O10" s="124">
        <f t="shared" si="2"/>
        <v>0</v>
      </c>
      <c r="P10" s="196">
        <f t="shared" si="5"/>
        <v>0</v>
      </c>
      <c r="Q10" s="197">
        <f>IF(I10&gt;0,IF(A10="A",Semester!$B$17,0),0)</f>
        <v>0</v>
      </c>
      <c r="R10" s="198">
        <f>IF(I10&gt;0,IF(A10="B",Semester!$C$17,0),0)</f>
        <v>0</v>
      </c>
      <c r="S10" s="198">
        <f>IF(I10&gt;0,IF(A10="C",Semester!$D$17,0),0)</f>
        <v>0</v>
      </c>
      <c r="T10" s="31" t="str">
        <f t="shared" si="3"/>
        <v/>
      </c>
      <c r="U10" t="str">
        <f>Admin2!C340</f>
        <v/>
      </c>
    </row>
    <row r="11" spans="1:31" x14ac:dyDescent="0.35">
      <c r="A11" s="18" t="str">
        <f>IF(IF(B11&gt;=Admin1!$B$4,IF(B11&lt;=Admin1!$C$4,"A",IF(B11&gt;=Admin1!$B$5,IF(B11&lt;=Admin1!$C$5,"B",IF(B11&gt;=Admin1!$B$6,IF(B11&lt;=Admin1!$C$6,"C","--"))))))=FALSE,"--",IF(B11&gt;=Admin1!$B$4,IF(B11&lt;=Admin1!$C$4,"A",IF(B11&gt;=Admin1!$B$5,IF(B11&lt;=Admin1!$C$5,"B",IF(B11&gt;=Admin1!$B$6,IF(B11&lt;=Admin1!$C$6,"C","--")))))))</f>
        <v>A</v>
      </c>
      <c r="B11" s="119">
        <f>Admin2!A341</f>
        <v>44536</v>
      </c>
      <c r="C11" s="119" t="str">
        <f>Admin2!B341</f>
        <v>Mån</v>
      </c>
      <c r="D11" s="345"/>
      <c r="E11" s="288"/>
      <c r="F11" s="288"/>
      <c r="G11" s="288"/>
      <c r="H11" s="288"/>
      <c r="I11" s="288"/>
      <c r="J11" s="260" t="str">
        <f t="shared" si="4"/>
        <v/>
      </c>
      <c r="K11" s="308"/>
      <c r="L11" s="290"/>
      <c r="M11" s="124">
        <f t="shared" si="0"/>
        <v>0</v>
      </c>
      <c r="N11" s="124">
        <f t="shared" si="1"/>
        <v>0</v>
      </c>
      <c r="O11" s="124">
        <f t="shared" si="2"/>
        <v>0</v>
      </c>
      <c r="P11" s="196">
        <f t="shared" si="5"/>
        <v>0</v>
      </c>
      <c r="Q11" s="197">
        <f>IF(I11&gt;0,IF(A11="A",Semester!$B$17,0),0)</f>
        <v>0</v>
      </c>
      <c r="R11" s="198">
        <f>IF(I11&gt;0,IF(A11="B",Semester!$C$17,0),0)</f>
        <v>0</v>
      </c>
      <c r="S11" s="198">
        <f>IF(I11&gt;0,IF(A11="C",Semester!$D$17,0),0)</f>
        <v>0</v>
      </c>
      <c r="T11" s="31" t="str">
        <f t="shared" si="3"/>
        <v/>
      </c>
      <c r="U11" t="str">
        <f>Admin2!C341</f>
        <v/>
      </c>
    </row>
    <row r="12" spans="1:31" x14ac:dyDescent="0.35">
      <c r="A12" s="18" t="str">
        <f>IF(IF(B12&gt;=Admin1!$B$4,IF(B12&lt;=Admin1!$C$4,"A",IF(B12&gt;=Admin1!$B$5,IF(B12&lt;=Admin1!$C$5,"B",IF(B12&gt;=Admin1!$B$6,IF(B12&lt;=Admin1!$C$6,"C","--"))))))=FALSE,"--",IF(B12&gt;=Admin1!$B$4,IF(B12&lt;=Admin1!$C$4,"A",IF(B12&gt;=Admin1!$B$5,IF(B12&lt;=Admin1!$C$5,"B",IF(B12&gt;=Admin1!$B$6,IF(B12&lt;=Admin1!$C$6,"C","--")))))))</f>
        <v>A</v>
      </c>
      <c r="B12" s="119">
        <f>Admin2!A342</f>
        <v>44537</v>
      </c>
      <c r="C12" s="119" t="str">
        <f>Admin2!B342</f>
        <v>Tis</v>
      </c>
      <c r="D12" s="345"/>
      <c r="E12" s="288"/>
      <c r="F12" s="288"/>
      <c r="G12" s="288"/>
      <c r="H12" s="288"/>
      <c r="I12" s="288"/>
      <c r="J12" s="260" t="str">
        <f t="shared" si="4"/>
        <v/>
      </c>
      <c r="K12" s="308"/>
      <c r="L12" s="290"/>
      <c r="M12" s="124">
        <f t="shared" si="0"/>
        <v>0</v>
      </c>
      <c r="N12" s="124">
        <f t="shared" si="1"/>
        <v>0</v>
      </c>
      <c r="O12" s="124">
        <f t="shared" si="2"/>
        <v>0</v>
      </c>
      <c r="P12" s="196">
        <f t="shared" si="5"/>
        <v>0</v>
      </c>
      <c r="Q12" s="197">
        <f>IF(I12&gt;0,IF(A12="A",Semester!$B$17,0),0)</f>
        <v>0</v>
      </c>
      <c r="R12" s="198">
        <f>IF(I12&gt;0,IF(A12="B",Semester!$C$17,0),0)</f>
        <v>0</v>
      </c>
      <c r="S12" s="198">
        <f>IF(I12&gt;0,IF(A12="C",Semester!$D$17,0),0)</f>
        <v>0</v>
      </c>
      <c r="T12" s="31" t="str">
        <f t="shared" si="3"/>
        <v/>
      </c>
      <c r="U12" t="str">
        <f>Admin2!C342</f>
        <v/>
      </c>
    </row>
    <row r="13" spans="1:31" x14ac:dyDescent="0.35">
      <c r="A13" s="18" t="str">
        <f>IF(IF(B13&gt;=Admin1!$B$4,IF(B13&lt;=Admin1!$C$4,"A",IF(B13&gt;=Admin1!$B$5,IF(B13&lt;=Admin1!$C$5,"B",IF(B13&gt;=Admin1!$B$6,IF(B13&lt;=Admin1!$C$6,"C","--"))))))=FALSE,"--",IF(B13&gt;=Admin1!$B$4,IF(B13&lt;=Admin1!$C$4,"A",IF(B13&gt;=Admin1!$B$5,IF(B13&lt;=Admin1!$C$5,"B",IF(B13&gt;=Admin1!$B$6,IF(B13&lt;=Admin1!$C$6,"C","--")))))))</f>
        <v>A</v>
      </c>
      <c r="B13" s="119">
        <f>Admin2!A343</f>
        <v>44538</v>
      </c>
      <c r="C13" s="119" t="str">
        <f>Admin2!B343</f>
        <v>Ons</v>
      </c>
      <c r="D13" s="345"/>
      <c r="E13" s="288"/>
      <c r="F13" s="288"/>
      <c r="G13" s="288"/>
      <c r="H13" s="288"/>
      <c r="I13" s="288"/>
      <c r="J13" s="260" t="str">
        <f t="shared" si="4"/>
        <v/>
      </c>
      <c r="K13" s="308"/>
      <c r="L13" s="290"/>
      <c r="M13" s="124">
        <f t="shared" si="0"/>
        <v>0</v>
      </c>
      <c r="N13" s="124">
        <f t="shared" si="1"/>
        <v>0</v>
      </c>
      <c r="O13" s="124">
        <f t="shared" si="2"/>
        <v>0</v>
      </c>
      <c r="P13" s="196">
        <f t="shared" si="5"/>
        <v>0</v>
      </c>
      <c r="Q13" s="197">
        <f>IF(I13&gt;0,IF(A13="A",Semester!$B$17,0),0)</f>
        <v>0</v>
      </c>
      <c r="R13" s="198">
        <f>IF(I13&gt;0,IF(A13="B",Semester!$C$17,0),0)</f>
        <v>0</v>
      </c>
      <c r="S13" s="198">
        <f>IF(I13&gt;0,IF(A13="C",Semester!$D$17,0),0)</f>
        <v>0</v>
      </c>
      <c r="T13" s="31" t="str">
        <f t="shared" si="3"/>
        <v/>
      </c>
      <c r="U13" t="str">
        <f>Admin2!C343</f>
        <v/>
      </c>
    </row>
    <row r="14" spans="1:31" x14ac:dyDescent="0.35">
      <c r="A14" s="18" t="str">
        <f>IF(IF(B14&gt;=Admin1!$B$4,IF(B14&lt;=Admin1!$C$4,"A",IF(B14&gt;=Admin1!$B$5,IF(B14&lt;=Admin1!$C$5,"B",IF(B14&gt;=Admin1!$B$6,IF(B14&lt;=Admin1!$C$6,"C","--"))))))=FALSE,"--",IF(B14&gt;=Admin1!$B$4,IF(B14&lt;=Admin1!$C$4,"A",IF(B14&gt;=Admin1!$B$5,IF(B14&lt;=Admin1!$C$5,"B",IF(B14&gt;=Admin1!$B$6,IF(B14&lt;=Admin1!$C$6,"C","--")))))))</f>
        <v>A</v>
      </c>
      <c r="B14" s="119">
        <f>Admin2!A344</f>
        <v>44539</v>
      </c>
      <c r="C14" s="119" t="str">
        <f>Admin2!B344</f>
        <v>Tor</v>
      </c>
      <c r="D14" s="345"/>
      <c r="E14" s="288"/>
      <c r="F14" s="288"/>
      <c r="G14" s="288"/>
      <c r="H14" s="288"/>
      <c r="I14" s="288"/>
      <c r="J14" s="260" t="str">
        <f t="shared" si="4"/>
        <v/>
      </c>
      <c r="K14" s="308"/>
      <c r="L14" s="290"/>
      <c r="M14" s="124">
        <f t="shared" si="0"/>
        <v>0</v>
      </c>
      <c r="N14" s="124">
        <f t="shared" si="1"/>
        <v>0</v>
      </c>
      <c r="O14" s="124">
        <f t="shared" si="2"/>
        <v>0</v>
      </c>
      <c r="P14" s="196">
        <f t="shared" si="5"/>
        <v>0</v>
      </c>
      <c r="Q14" s="197">
        <f>IF(I14&gt;0,IF(A14="A",Semester!$B$17,0),0)</f>
        <v>0</v>
      </c>
      <c r="R14" s="198">
        <f>IF(I14&gt;0,IF(A14="B",Semester!$C$17,0),0)</f>
        <v>0</v>
      </c>
      <c r="S14" s="198">
        <f>IF(I14&gt;0,IF(A14="C",Semester!$D$17,0),0)</f>
        <v>0</v>
      </c>
      <c r="T14" s="31" t="str">
        <f t="shared" si="3"/>
        <v/>
      </c>
      <c r="U14" t="str">
        <f>Admin2!C344</f>
        <v/>
      </c>
    </row>
    <row r="15" spans="1:31" x14ac:dyDescent="0.35">
      <c r="A15" s="18" t="str">
        <f>IF(IF(B15&gt;=Admin1!$B$4,IF(B15&lt;=Admin1!$C$4,"A",IF(B15&gt;=Admin1!$B$5,IF(B15&lt;=Admin1!$C$5,"B",IF(B15&gt;=Admin1!$B$6,IF(B15&lt;=Admin1!$C$6,"C","--"))))))=FALSE,"--",IF(B15&gt;=Admin1!$B$4,IF(B15&lt;=Admin1!$C$4,"A",IF(B15&gt;=Admin1!$B$5,IF(B15&lt;=Admin1!$C$5,"B",IF(B15&gt;=Admin1!$B$6,IF(B15&lt;=Admin1!$C$6,"C","--")))))))</f>
        <v>A</v>
      </c>
      <c r="B15" s="119">
        <f>Admin2!A345</f>
        <v>44540</v>
      </c>
      <c r="C15" s="119" t="str">
        <f>Admin2!B345</f>
        <v>Fre</v>
      </c>
      <c r="D15" s="345"/>
      <c r="E15" s="288"/>
      <c r="F15" s="288"/>
      <c r="G15" s="288"/>
      <c r="H15" s="288"/>
      <c r="I15" s="288"/>
      <c r="J15" s="260" t="str">
        <f t="shared" si="4"/>
        <v/>
      </c>
      <c r="K15" s="308"/>
      <c r="L15" s="290"/>
      <c r="M15" s="124">
        <f t="shared" si="0"/>
        <v>0</v>
      </c>
      <c r="N15" s="124">
        <f t="shared" si="1"/>
        <v>0</v>
      </c>
      <c r="O15" s="124">
        <f t="shared" si="2"/>
        <v>0</v>
      </c>
      <c r="P15" s="196">
        <f t="shared" si="5"/>
        <v>0</v>
      </c>
      <c r="Q15" s="197">
        <f>IF(I15&gt;0,IF(A15="A",Semester!$B$17,0),0)</f>
        <v>0</v>
      </c>
      <c r="R15" s="198">
        <f>IF(I15&gt;0,IF(A15="B",Semester!$C$17,0),0)</f>
        <v>0</v>
      </c>
      <c r="S15" s="198">
        <f>IF(I15&gt;0,IF(A15="C",Semester!$D$17,0),0)</f>
        <v>0</v>
      </c>
      <c r="T15" s="31" t="str">
        <f t="shared" si="3"/>
        <v/>
      </c>
      <c r="U15" t="str">
        <f>Admin2!C345</f>
        <v/>
      </c>
    </row>
    <row r="16" spans="1:31" x14ac:dyDescent="0.35">
      <c r="A16" s="18" t="str">
        <f>IF(IF(B16&gt;=Admin1!$B$4,IF(B16&lt;=Admin1!$C$4,"A",IF(B16&gt;=Admin1!$B$5,IF(B16&lt;=Admin1!$C$5,"B",IF(B16&gt;=Admin1!$B$6,IF(B16&lt;=Admin1!$C$6,"C","--"))))))=FALSE,"--",IF(B16&gt;=Admin1!$B$4,IF(B16&lt;=Admin1!$C$4,"A",IF(B16&gt;=Admin1!$B$5,IF(B16&lt;=Admin1!$C$5,"B",IF(B16&gt;=Admin1!$B$6,IF(B16&lt;=Admin1!$C$6,"C","--")))))))</f>
        <v>A</v>
      </c>
      <c r="B16" s="119">
        <f>Admin2!A346</f>
        <v>44541</v>
      </c>
      <c r="C16" s="119" t="str">
        <f>Admin2!B346</f>
        <v>Lör</v>
      </c>
      <c r="D16" s="345"/>
      <c r="E16" s="288"/>
      <c r="F16" s="288"/>
      <c r="G16" s="288"/>
      <c r="H16" s="288"/>
      <c r="I16" s="288"/>
      <c r="J16" s="260" t="str">
        <f t="shared" si="4"/>
        <v/>
      </c>
      <c r="K16" s="308"/>
      <c r="L16" s="290"/>
      <c r="M16" s="124">
        <f t="shared" si="0"/>
        <v>0</v>
      </c>
      <c r="N16" s="124">
        <f t="shared" si="1"/>
        <v>0</v>
      </c>
      <c r="O16" s="124">
        <f t="shared" si="2"/>
        <v>0</v>
      </c>
      <c r="P16" s="196">
        <f t="shared" si="5"/>
        <v>0</v>
      </c>
      <c r="Q16" s="197">
        <f>IF(I16&gt;0,IF(A16="A",Semester!$B$17,0),0)</f>
        <v>0</v>
      </c>
      <c r="R16" s="198">
        <f>IF(I16&gt;0,IF(A16="B",Semester!$C$17,0),0)</f>
        <v>0</v>
      </c>
      <c r="S16" s="198">
        <f>IF(I16&gt;0,IF(A16="C",Semester!$D$17,0),0)</f>
        <v>0</v>
      </c>
      <c r="T16" s="31" t="str">
        <f t="shared" si="3"/>
        <v/>
      </c>
      <c r="U16" t="str">
        <f>Admin2!C346</f>
        <v/>
      </c>
    </row>
    <row r="17" spans="1:21" x14ac:dyDescent="0.35">
      <c r="A17" s="18" t="str">
        <f>IF(IF(B17&gt;=Admin1!$B$4,IF(B17&lt;=Admin1!$C$4,"A",IF(B17&gt;=Admin1!$B$5,IF(B17&lt;=Admin1!$C$5,"B",IF(B17&gt;=Admin1!$B$6,IF(B17&lt;=Admin1!$C$6,"C","--"))))))=FALSE,"--",IF(B17&gt;=Admin1!$B$4,IF(B17&lt;=Admin1!$C$4,"A",IF(B17&gt;=Admin1!$B$5,IF(B17&lt;=Admin1!$C$5,"B",IF(B17&gt;=Admin1!$B$6,IF(B17&lt;=Admin1!$C$6,"C","--")))))))</f>
        <v>A</v>
      </c>
      <c r="B17" s="119">
        <f>Admin2!A347</f>
        <v>44542</v>
      </c>
      <c r="C17" s="119" t="str">
        <f>Admin2!B347</f>
        <v>Sön</v>
      </c>
      <c r="D17" s="345"/>
      <c r="E17" s="288"/>
      <c r="F17" s="288"/>
      <c r="G17" s="288"/>
      <c r="H17" s="288"/>
      <c r="I17" s="288"/>
      <c r="J17" s="260" t="str">
        <f t="shared" si="4"/>
        <v/>
      </c>
      <c r="K17" s="308"/>
      <c r="L17" s="290"/>
      <c r="M17" s="124">
        <f t="shared" si="0"/>
        <v>0</v>
      </c>
      <c r="N17" s="124">
        <f t="shared" si="1"/>
        <v>0</v>
      </c>
      <c r="O17" s="124">
        <f t="shared" si="2"/>
        <v>0</v>
      </c>
      <c r="P17" s="196">
        <f t="shared" si="5"/>
        <v>0</v>
      </c>
      <c r="Q17" s="197">
        <f>IF(I17&gt;0,IF(A17="A",Semester!$B$17,0),0)</f>
        <v>0</v>
      </c>
      <c r="R17" s="198">
        <f>IF(I17&gt;0,IF(A17="B",Semester!$C$17,0),0)</f>
        <v>0</v>
      </c>
      <c r="S17" s="198">
        <f>IF(I17&gt;0,IF(A17="C",Semester!$D$17,0),0)</f>
        <v>0</v>
      </c>
      <c r="T17" s="31" t="str">
        <f t="shared" si="3"/>
        <v/>
      </c>
      <c r="U17" t="str">
        <f>Admin2!C347</f>
        <v/>
      </c>
    </row>
    <row r="18" spans="1:21" x14ac:dyDescent="0.35">
      <c r="A18" s="18" t="str">
        <f>IF(IF(B18&gt;=Admin1!$B$4,IF(B18&lt;=Admin1!$C$4,"A",IF(B18&gt;=Admin1!$B$5,IF(B18&lt;=Admin1!$C$5,"B",IF(B18&gt;=Admin1!$B$6,IF(B18&lt;=Admin1!$C$6,"C","--"))))))=FALSE,"--",IF(B18&gt;=Admin1!$B$4,IF(B18&lt;=Admin1!$C$4,"A",IF(B18&gt;=Admin1!$B$5,IF(B18&lt;=Admin1!$C$5,"B",IF(B18&gt;=Admin1!$B$6,IF(B18&lt;=Admin1!$C$6,"C","--")))))))</f>
        <v>A</v>
      </c>
      <c r="B18" s="119">
        <f>Admin2!A348</f>
        <v>44543</v>
      </c>
      <c r="C18" s="119" t="str">
        <f>Admin2!B348</f>
        <v>Mån</v>
      </c>
      <c r="D18" s="345"/>
      <c r="E18" s="288"/>
      <c r="F18" s="288"/>
      <c r="G18" s="288"/>
      <c r="H18" s="288"/>
      <c r="I18" s="288"/>
      <c r="J18" s="260" t="str">
        <f t="shared" si="4"/>
        <v/>
      </c>
      <c r="K18" s="308"/>
      <c r="L18" s="290"/>
      <c r="M18" s="124">
        <f t="shared" si="0"/>
        <v>0</v>
      </c>
      <c r="N18" s="124">
        <f t="shared" si="1"/>
        <v>0</v>
      </c>
      <c r="O18" s="124">
        <f t="shared" si="2"/>
        <v>0</v>
      </c>
      <c r="P18" s="196">
        <f t="shared" si="5"/>
        <v>0</v>
      </c>
      <c r="Q18" s="197">
        <f>IF(I18&gt;0,IF(A18="A",Semester!$B$17,0),0)</f>
        <v>0</v>
      </c>
      <c r="R18" s="198">
        <f>IF(I18&gt;0,IF(A18="B",Semester!$C$17,0),0)</f>
        <v>0</v>
      </c>
      <c r="S18" s="198">
        <f>IF(I18&gt;0,IF(A18="C",Semester!$D$17,0),0)</f>
        <v>0</v>
      </c>
      <c r="T18" s="31" t="str">
        <f t="shared" si="3"/>
        <v/>
      </c>
      <c r="U18" t="str">
        <f>Admin2!C348</f>
        <v>Lucia</v>
      </c>
    </row>
    <row r="19" spans="1:21" x14ac:dyDescent="0.35">
      <c r="A19" s="18" t="str">
        <f>IF(IF(B19&gt;=Admin1!$B$4,IF(B19&lt;=Admin1!$C$4,"A",IF(B19&gt;=Admin1!$B$5,IF(B19&lt;=Admin1!$C$5,"B",IF(B19&gt;=Admin1!$B$6,IF(B19&lt;=Admin1!$C$6,"C","--"))))))=FALSE,"--",IF(B19&gt;=Admin1!$B$4,IF(B19&lt;=Admin1!$C$4,"A",IF(B19&gt;=Admin1!$B$5,IF(B19&lt;=Admin1!$C$5,"B",IF(B19&gt;=Admin1!$B$6,IF(B19&lt;=Admin1!$C$6,"C","--")))))))</f>
        <v>A</v>
      </c>
      <c r="B19" s="119">
        <f>Admin2!A349</f>
        <v>44544</v>
      </c>
      <c r="C19" s="119" t="str">
        <f>Admin2!B349</f>
        <v>Tis</v>
      </c>
      <c r="D19" s="345"/>
      <c r="E19" s="288"/>
      <c r="F19" s="288"/>
      <c r="G19" s="288"/>
      <c r="H19" s="288"/>
      <c r="I19" s="288"/>
      <c r="J19" s="260" t="str">
        <f t="shared" si="4"/>
        <v/>
      </c>
      <c r="K19" s="308"/>
      <c r="L19" s="290"/>
      <c r="M19" s="124">
        <f t="shared" si="0"/>
        <v>0</v>
      </c>
      <c r="N19" s="124">
        <f t="shared" si="1"/>
        <v>0</v>
      </c>
      <c r="O19" s="124">
        <f t="shared" si="2"/>
        <v>0</v>
      </c>
      <c r="P19" s="196">
        <f t="shared" si="5"/>
        <v>0</v>
      </c>
      <c r="Q19" s="197">
        <f>IF(I19&gt;0,IF(A19="A",Semester!$B$17,0),0)</f>
        <v>0</v>
      </c>
      <c r="R19" s="198">
        <f>IF(I19&gt;0,IF(A19="B",Semester!$C$17,0),0)</f>
        <v>0</v>
      </c>
      <c r="S19" s="198">
        <f>IF(I19&gt;0,IF(A19="C",Semester!$D$17,0),0)</f>
        <v>0</v>
      </c>
      <c r="T19" s="31" t="str">
        <f t="shared" si="3"/>
        <v/>
      </c>
      <c r="U19" t="str">
        <f>Admin2!C349</f>
        <v/>
      </c>
    </row>
    <row r="20" spans="1:21" x14ac:dyDescent="0.35">
      <c r="A20" s="18" t="str">
        <f>IF(IF(B20&gt;=Admin1!$B$4,IF(B20&lt;=Admin1!$C$4,"A",IF(B20&gt;=Admin1!$B$5,IF(B20&lt;=Admin1!$C$5,"B",IF(B20&gt;=Admin1!$B$6,IF(B20&lt;=Admin1!$C$6,"C","--"))))))=FALSE,"--",IF(B20&gt;=Admin1!$B$4,IF(B20&lt;=Admin1!$C$4,"A",IF(B20&gt;=Admin1!$B$5,IF(B20&lt;=Admin1!$C$5,"B",IF(B20&gt;=Admin1!$B$6,IF(B20&lt;=Admin1!$C$6,"C","--")))))))</f>
        <v>A</v>
      </c>
      <c r="B20" s="119">
        <f>Admin2!A350</f>
        <v>44545</v>
      </c>
      <c r="C20" s="119" t="str">
        <f>Admin2!B350</f>
        <v>Ons</v>
      </c>
      <c r="D20" s="345"/>
      <c r="E20" s="288"/>
      <c r="F20" s="288"/>
      <c r="G20" s="288"/>
      <c r="H20" s="288"/>
      <c r="I20" s="288"/>
      <c r="J20" s="260" t="str">
        <f t="shared" si="4"/>
        <v/>
      </c>
      <c r="K20" s="308"/>
      <c r="L20" s="290"/>
      <c r="M20" s="124">
        <f t="shared" si="0"/>
        <v>0</v>
      </c>
      <c r="N20" s="124">
        <f t="shared" si="1"/>
        <v>0</v>
      </c>
      <c r="O20" s="124">
        <f t="shared" si="2"/>
        <v>0</v>
      </c>
      <c r="P20" s="196">
        <f t="shared" si="5"/>
        <v>0</v>
      </c>
      <c r="Q20" s="197">
        <f>IF(I20&gt;0,IF(A20="A",Semester!$B$17,0),0)</f>
        <v>0</v>
      </c>
      <c r="R20" s="198">
        <f>IF(I20&gt;0,IF(A20="B",Semester!$C$17,0),0)</f>
        <v>0</v>
      </c>
      <c r="S20" s="198">
        <f>IF(I20&gt;0,IF(A20="C",Semester!$D$17,0),0)</f>
        <v>0</v>
      </c>
      <c r="T20" s="31" t="str">
        <f t="shared" si="3"/>
        <v/>
      </c>
      <c r="U20" t="str">
        <f>Admin2!C350</f>
        <v/>
      </c>
    </row>
    <row r="21" spans="1:21" x14ac:dyDescent="0.35">
      <c r="A21" s="18" t="str">
        <f>IF(IF(B21&gt;=Admin1!$B$4,IF(B21&lt;=Admin1!$C$4,"A",IF(B21&gt;=Admin1!$B$5,IF(B21&lt;=Admin1!$C$5,"B",IF(B21&gt;=Admin1!$B$6,IF(B21&lt;=Admin1!$C$6,"C","--"))))))=FALSE,"--",IF(B21&gt;=Admin1!$B$4,IF(B21&lt;=Admin1!$C$4,"A",IF(B21&gt;=Admin1!$B$5,IF(B21&lt;=Admin1!$C$5,"B",IF(B21&gt;=Admin1!$B$6,IF(B21&lt;=Admin1!$C$6,"C","--")))))))</f>
        <v>A</v>
      </c>
      <c r="B21" s="119">
        <f>Admin2!A351</f>
        <v>44546</v>
      </c>
      <c r="C21" s="119" t="str">
        <f>Admin2!B351</f>
        <v>Tor</v>
      </c>
      <c r="D21" s="345"/>
      <c r="E21" s="288"/>
      <c r="F21" s="288"/>
      <c r="G21" s="288"/>
      <c r="H21" s="288"/>
      <c r="I21" s="288"/>
      <c r="J21" s="260" t="str">
        <f t="shared" si="4"/>
        <v/>
      </c>
      <c r="K21" s="308"/>
      <c r="L21" s="290"/>
      <c r="M21" s="124">
        <f t="shared" si="0"/>
        <v>0</v>
      </c>
      <c r="N21" s="124">
        <f t="shared" si="1"/>
        <v>0</v>
      </c>
      <c r="O21" s="124">
        <f t="shared" si="2"/>
        <v>0</v>
      </c>
      <c r="P21" s="196">
        <f t="shared" si="5"/>
        <v>0</v>
      </c>
      <c r="Q21" s="197">
        <f>IF(I21&gt;0,IF(A21="A",Semester!$B$17,0),0)</f>
        <v>0</v>
      </c>
      <c r="R21" s="198">
        <f>IF(I21&gt;0,IF(A21="B",Semester!$C$17,0),0)</f>
        <v>0</v>
      </c>
      <c r="S21" s="198">
        <f>IF(I21&gt;0,IF(A21="C",Semester!$D$17,0),0)</f>
        <v>0</v>
      </c>
      <c r="T21" s="31" t="str">
        <f t="shared" si="3"/>
        <v/>
      </c>
      <c r="U21" t="str">
        <f>Admin2!C351</f>
        <v/>
      </c>
    </row>
    <row r="22" spans="1:21" x14ac:dyDescent="0.35">
      <c r="A22" s="18" t="str">
        <f>IF(IF(B22&gt;=Admin1!$B$4,IF(B22&lt;=Admin1!$C$4,"A",IF(B22&gt;=Admin1!$B$5,IF(B22&lt;=Admin1!$C$5,"B",IF(B22&gt;=Admin1!$B$6,IF(B22&lt;=Admin1!$C$6,"C","--"))))))=FALSE,"--",IF(B22&gt;=Admin1!$B$4,IF(B22&lt;=Admin1!$C$4,"A",IF(B22&gt;=Admin1!$B$5,IF(B22&lt;=Admin1!$C$5,"B",IF(B22&gt;=Admin1!$B$6,IF(B22&lt;=Admin1!$C$6,"C","--")))))))</f>
        <v>A</v>
      </c>
      <c r="B22" s="119">
        <f>Admin2!A352</f>
        <v>44547</v>
      </c>
      <c r="C22" s="119" t="str">
        <f>Admin2!B352</f>
        <v>Fre</v>
      </c>
      <c r="D22" s="345"/>
      <c r="E22" s="288"/>
      <c r="F22" s="288"/>
      <c r="G22" s="288"/>
      <c r="H22" s="288"/>
      <c r="I22" s="288"/>
      <c r="J22" s="260" t="str">
        <f t="shared" si="4"/>
        <v/>
      </c>
      <c r="K22" s="308"/>
      <c r="L22" s="290"/>
      <c r="M22" s="124">
        <f t="shared" si="0"/>
        <v>0</v>
      </c>
      <c r="N22" s="124">
        <f t="shared" si="1"/>
        <v>0</v>
      </c>
      <c r="O22" s="124">
        <f t="shared" si="2"/>
        <v>0</v>
      </c>
      <c r="P22" s="196">
        <f t="shared" si="5"/>
        <v>0</v>
      </c>
      <c r="Q22" s="197">
        <f>IF(I22&gt;0,IF(A22="A",Semester!$B$17,0),0)</f>
        <v>0</v>
      </c>
      <c r="R22" s="198">
        <f>IF(I22&gt;0,IF(A22="B",Semester!$C$17,0),0)</f>
        <v>0</v>
      </c>
      <c r="S22" s="198">
        <f>IF(I22&gt;0,IF(A22="C",Semester!$D$17,0),0)</f>
        <v>0</v>
      </c>
      <c r="T22" s="31" t="str">
        <f t="shared" si="3"/>
        <v/>
      </c>
      <c r="U22" t="str">
        <f>Admin2!C352</f>
        <v/>
      </c>
    </row>
    <row r="23" spans="1:21" x14ac:dyDescent="0.35">
      <c r="A23" s="18" t="str">
        <f>IF(IF(B23&gt;=Admin1!$B$4,IF(B23&lt;=Admin1!$C$4,"A",IF(B23&gt;=Admin1!$B$5,IF(B23&lt;=Admin1!$C$5,"B",IF(B23&gt;=Admin1!$B$6,IF(B23&lt;=Admin1!$C$6,"C","--"))))))=FALSE,"--",IF(B23&gt;=Admin1!$B$4,IF(B23&lt;=Admin1!$C$4,"A",IF(B23&gt;=Admin1!$B$5,IF(B23&lt;=Admin1!$C$5,"B",IF(B23&gt;=Admin1!$B$6,IF(B23&lt;=Admin1!$C$6,"C","--")))))))</f>
        <v>A</v>
      </c>
      <c r="B23" s="119">
        <f>Admin2!A353</f>
        <v>44548</v>
      </c>
      <c r="C23" s="119" t="str">
        <f>Admin2!B353</f>
        <v>Lör</v>
      </c>
      <c r="D23" s="345"/>
      <c r="E23" s="288"/>
      <c r="F23" s="288"/>
      <c r="G23" s="288"/>
      <c r="H23" s="288"/>
      <c r="I23" s="288"/>
      <c r="J23" s="260" t="str">
        <f t="shared" si="4"/>
        <v/>
      </c>
      <c r="K23" s="308"/>
      <c r="L23" s="290"/>
      <c r="M23" s="124">
        <f t="shared" si="0"/>
        <v>0</v>
      </c>
      <c r="N23" s="124">
        <f t="shared" si="1"/>
        <v>0</v>
      </c>
      <c r="O23" s="124">
        <f t="shared" si="2"/>
        <v>0</v>
      </c>
      <c r="P23" s="196">
        <f t="shared" si="5"/>
        <v>0</v>
      </c>
      <c r="Q23" s="197">
        <f>IF(I23&gt;0,IF(A23="A",Semester!$B$17,0),0)</f>
        <v>0</v>
      </c>
      <c r="R23" s="198">
        <f>IF(I23&gt;0,IF(A23="B",Semester!$C$17,0),0)</f>
        <v>0</v>
      </c>
      <c r="S23" s="198">
        <f>IF(I23&gt;0,IF(A23="C",Semester!$D$17,0),0)</f>
        <v>0</v>
      </c>
      <c r="T23" s="31" t="str">
        <f t="shared" si="3"/>
        <v/>
      </c>
      <c r="U23" t="str">
        <f>Admin2!C353</f>
        <v/>
      </c>
    </row>
    <row r="24" spans="1:21" x14ac:dyDescent="0.35">
      <c r="A24" s="18" t="str">
        <f>IF(IF(B24&gt;=Admin1!$B$4,IF(B24&lt;=Admin1!$C$4,"A",IF(B24&gt;=Admin1!$B$5,IF(B24&lt;=Admin1!$C$5,"B",IF(B24&gt;=Admin1!$B$6,IF(B24&lt;=Admin1!$C$6,"C","--"))))))=FALSE,"--",IF(B24&gt;=Admin1!$B$4,IF(B24&lt;=Admin1!$C$4,"A",IF(B24&gt;=Admin1!$B$5,IF(B24&lt;=Admin1!$C$5,"B",IF(B24&gt;=Admin1!$B$6,IF(B24&lt;=Admin1!$C$6,"C","--")))))))</f>
        <v>A</v>
      </c>
      <c r="B24" s="119">
        <f>Admin2!A354</f>
        <v>44549</v>
      </c>
      <c r="C24" s="119" t="str">
        <f>Admin2!B354</f>
        <v>Sön</v>
      </c>
      <c r="D24" s="345"/>
      <c r="E24" s="288"/>
      <c r="F24" s="288"/>
      <c r="G24" s="288"/>
      <c r="H24" s="288"/>
      <c r="I24" s="288"/>
      <c r="J24" s="260" t="str">
        <f t="shared" si="4"/>
        <v/>
      </c>
      <c r="K24" s="308"/>
      <c r="L24" s="290"/>
      <c r="M24" s="124">
        <f t="shared" si="0"/>
        <v>0</v>
      </c>
      <c r="N24" s="124">
        <f t="shared" si="1"/>
        <v>0</v>
      </c>
      <c r="O24" s="124">
        <f t="shared" si="2"/>
        <v>0</v>
      </c>
      <c r="P24" s="196">
        <f t="shared" si="5"/>
        <v>0</v>
      </c>
      <c r="Q24" s="197">
        <f>IF(I24&gt;0,IF(A24="A",Semester!$B$17,0),0)</f>
        <v>0</v>
      </c>
      <c r="R24" s="198">
        <f>IF(I24&gt;0,IF(A24="B",Semester!$C$17,0),0)</f>
        <v>0</v>
      </c>
      <c r="S24" s="198">
        <f>IF(I24&gt;0,IF(A24="C",Semester!$D$17,0),0)</f>
        <v>0</v>
      </c>
      <c r="T24" s="31" t="str">
        <f t="shared" si="3"/>
        <v/>
      </c>
      <c r="U24" t="str">
        <f>Admin2!C354</f>
        <v/>
      </c>
    </row>
    <row r="25" spans="1:21" x14ac:dyDescent="0.35">
      <c r="A25" s="18" t="str">
        <f>IF(IF(B25&gt;=Admin1!$B$4,IF(B25&lt;=Admin1!$C$4,"A",IF(B25&gt;=Admin1!$B$5,IF(B25&lt;=Admin1!$C$5,"B",IF(B25&gt;=Admin1!$B$6,IF(B25&lt;=Admin1!$C$6,"C","--"))))))=FALSE,"--",IF(B25&gt;=Admin1!$B$4,IF(B25&lt;=Admin1!$C$4,"A",IF(B25&gt;=Admin1!$B$5,IF(B25&lt;=Admin1!$C$5,"B",IF(B25&gt;=Admin1!$B$6,IF(B25&lt;=Admin1!$C$6,"C","--")))))))</f>
        <v>A</v>
      </c>
      <c r="B25" s="119">
        <f>Admin2!A355</f>
        <v>44550</v>
      </c>
      <c r="C25" s="119" t="str">
        <f>Admin2!B355</f>
        <v>Mån</v>
      </c>
      <c r="D25" s="345"/>
      <c r="E25" s="288"/>
      <c r="F25" s="288"/>
      <c r="G25" s="288"/>
      <c r="H25" s="288"/>
      <c r="I25" s="288"/>
      <c r="J25" s="260" t="str">
        <f t="shared" si="4"/>
        <v/>
      </c>
      <c r="K25" s="308"/>
      <c r="L25" s="290"/>
      <c r="M25" s="124">
        <f t="shared" si="0"/>
        <v>0</v>
      </c>
      <c r="N25" s="124">
        <f t="shared" si="1"/>
        <v>0</v>
      </c>
      <c r="O25" s="124">
        <f t="shared" si="2"/>
        <v>0</v>
      </c>
      <c r="P25" s="196">
        <f t="shared" si="5"/>
        <v>0</v>
      </c>
      <c r="Q25" s="197">
        <f>IF(I25&gt;0,IF(A25="A",Semester!$B$17,0),0)</f>
        <v>0</v>
      </c>
      <c r="R25" s="198">
        <f>IF(I25&gt;0,IF(A25="B",Semester!$C$17,0),0)</f>
        <v>0</v>
      </c>
      <c r="S25" s="198">
        <f>IF(I25&gt;0,IF(A25="C",Semester!$D$17,0),0)</f>
        <v>0</v>
      </c>
      <c r="T25" s="31" t="str">
        <f t="shared" si="3"/>
        <v/>
      </c>
      <c r="U25" t="str">
        <f>Admin2!C355</f>
        <v/>
      </c>
    </row>
    <row r="26" spans="1:21" x14ac:dyDescent="0.35">
      <c r="A26" s="18" t="str">
        <f>IF(IF(B26&gt;=Admin1!$B$4,IF(B26&lt;=Admin1!$C$4,"A",IF(B26&gt;=Admin1!$B$5,IF(B26&lt;=Admin1!$C$5,"B",IF(B26&gt;=Admin1!$B$6,IF(B26&lt;=Admin1!$C$6,"C","--"))))))=FALSE,"--",IF(B26&gt;=Admin1!$B$4,IF(B26&lt;=Admin1!$C$4,"A",IF(B26&gt;=Admin1!$B$5,IF(B26&lt;=Admin1!$C$5,"B",IF(B26&gt;=Admin1!$B$6,IF(B26&lt;=Admin1!$C$6,"C","--")))))))</f>
        <v>A</v>
      </c>
      <c r="B26" s="119">
        <f>Admin2!A356</f>
        <v>44551</v>
      </c>
      <c r="C26" s="119" t="str">
        <f>Admin2!B356</f>
        <v>Tis</v>
      </c>
      <c r="D26" s="345"/>
      <c r="E26" s="288"/>
      <c r="F26" s="288"/>
      <c r="G26" s="288"/>
      <c r="H26" s="288"/>
      <c r="I26" s="288"/>
      <c r="J26" s="260" t="str">
        <f t="shared" si="4"/>
        <v/>
      </c>
      <c r="K26" s="308"/>
      <c r="L26" s="290"/>
      <c r="M26" s="124">
        <f t="shared" si="0"/>
        <v>0</v>
      </c>
      <c r="N26" s="124">
        <f t="shared" si="1"/>
        <v>0</v>
      </c>
      <c r="O26" s="124">
        <f t="shared" si="2"/>
        <v>0</v>
      </c>
      <c r="P26" s="196">
        <f t="shared" si="5"/>
        <v>0</v>
      </c>
      <c r="Q26" s="197">
        <f>IF(I26&gt;0,IF(A26="A",Semester!$B$17,0),0)</f>
        <v>0</v>
      </c>
      <c r="R26" s="198">
        <f>IF(I26&gt;0,IF(A26="B",Semester!$C$17,0),0)</f>
        <v>0</v>
      </c>
      <c r="S26" s="198">
        <f>IF(I26&gt;0,IF(A26="C",Semester!$D$17,0),0)</f>
        <v>0</v>
      </c>
      <c r="T26" s="31" t="str">
        <f t="shared" si="3"/>
        <v/>
      </c>
      <c r="U26" t="str">
        <f>Admin2!C356</f>
        <v/>
      </c>
    </row>
    <row r="27" spans="1:21" x14ac:dyDescent="0.35">
      <c r="A27" s="18" t="str">
        <f>IF(IF(B27&gt;=Admin1!$B$4,IF(B27&lt;=Admin1!$C$4,"A",IF(B27&gt;=Admin1!$B$5,IF(B27&lt;=Admin1!$C$5,"B",IF(B27&gt;=Admin1!$B$6,IF(B27&lt;=Admin1!$C$6,"C","--"))))))=FALSE,"--",IF(B27&gt;=Admin1!$B$4,IF(B27&lt;=Admin1!$C$4,"A",IF(B27&gt;=Admin1!$B$5,IF(B27&lt;=Admin1!$C$5,"B",IF(B27&gt;=Admin1!$B$6,IF(B27&lt;=Admin1!$C$6,"C","--")))))))</f>
        <v>A</v>
      </c>
      <c r="B27" s="119">
        <f>Admin2!A357</f>
        <v>44552</v>
      </c>
      <c r="C27" s="119" t="str">
        <f>Admin2!B357</f>
        <v>Ons</v>
      </c>
      <c r="D27" s="345"/>
      <c r="E27" s="288"/>
      <c r="F27" s="288"/>
      <c r="G27" s="288"/>
      <c r="H27" s="288"/>
      <c r="I27" s="288"/>
      <c r="J27" s="260" t="str">
        <f t="shared" si="4"/>
        <v/>
      </c>
      <c r="K27" s="308"/>
      <c r="L27" s="290"/>
      <c r="M27" s="124">
        <f t="shared" si="0"/>
        <v>0</v>
      </c>
      <c r="N27" s="124">
        <f t="shared" si="1"/>
        <v>0</v>
      </c>
      <c r="O27" s="124">
        <f t="shared" si="2"/>
        <v>0</v>
      </c>
      <c r="P27" s="196">
        <f t="shared" si="5"/>
        <v>0</v>
      </c>
      <c r="Q27" s="197">
        <f>IF(I27&gt;0,IF(A27="A",Semester!$B$17,0),0)</f>
        <v>0</v>
      </c>
      <c r="R27" s="198">
        <f>IF(I27&gt;0,IF(A27="B",Semester!$C$17,0),0)</f>
        <v>0</v>
      </c>
      <c r="S27" s="198">
        <f>IF(I27&gt;0,IF(A27="C",Semester!$D$17,0),0)</f>
        <v>0</v>
      </c>
      <c r="T27" s="31" t="str">
        <f t="shared" si="3"/>
        <v/>
      </c>
      <c r="U27" t="str">
        <f>Admin2!C357</f>
        <v/>
      </c>
    </row>
    <row r="28" spans="1:21" x14ac:dyDescent="0.35">
      <c r="A28" s="18" t="str">
        <f>IF(IF(B28&gt;=Admin1!$B$4,IF(B28&lt;=Admin1!$C$4,"A",IF(B28&gt;=Admin1!$B$5,IF(B28&lt;=Admin1!$C$5,"B",IF(B28&gt;=Admin1!$B$6,IF(B28&lt;=Admin1!$C$6,"C","--"))))))=FALSE,"--",IF(B28&gt;=Admin1!$B$4,IF(B28&lt;=Admin1!$C$4,"A",IF(B28&gt;=Admin1!$B$5,IF(B28&lt;=Admin1!$C$5,"B",IF(B28&gt;=Admin1!$B$6,IF(B28&lt;=Admin1!$C$6,"C","--")))))))</f>
        <v>A</v>
      </c>
      <c r="B28" s="119">
        <f>Admin2!A358</f>
        <v>44553</v>
      </c>
      <c r="C28" s="119" t="str">
        <f>Admin2!B358</f>
        <v>Tor</v>
      </c>
      <c r="D28" s="345"/>
      <c r="E28" s="288"/>
      <c r="F28" s="288"/>
      <c r="G28" s="288"/>
      <c r="H28" s="288"/>
      <c r="I28" s="288"/>
      <c r="J28" s="260" t="str">
        <f t="shared" si="4"/>
        <v/>
      </c>
      <c r="K28" s="308"/>
      <c r="L28" s="290"/>
      <c r="M28" s="124">
        <f t="shared" si="0"/>
        <v>0</v>
      </c>
      <c r="N28" s="124">
        <f t="shared" si="1"/>
        <v>0</v>
      </c>
      <c r="O28" s="124">
        <f t="shared" si="2"/>
        <v>0</v>
      </c>
      <c r="P28" s="196">
        <f t="shared" si="5"/>
        <v>0</v>
      </c>
      <c r="Q28" s="197">
        <f>IF(I28&gt;0,IF(A28="A",Semester!$B$17,0),0)</f>
        <v>0</v>
      </c>
      <c r="R28" s="198">
        <f>IF(I28&gt;0,IF(A28="B",Semester!$C$17,0),0)</f>
        <v>0</v>
      </c>
      <c r="S28" s="198">
        <f>IF(I28&gt;0,IF(A28="C",Semester!$D$17,0),0)</f>
        <v>0</v>
      </c>
      <c r="T28" s="31" t="str">
        <f t="shared" si="3"/>
        <v/>
      </c>
      <c r="U28" t="str">
        <f>Admin2!C358</f>
        <v/>
      </c>
    </row>
    <row r="29" spans="1:21" x14ac:dyDescent="0.35">
      <c r="A29" s="18" t="str">
        <f>IF(IF(B29&gt;=Admin1!$B$4,IF(B29&lt;=Admin1!$C$4,"A",IF(B29&gt;=Admin1!$B$5,IF(B29&lt;=Admin1!$C$5,"B",IF(B29&gt;=Admin1!$B$6,IF(B29&lt;=Admin1!$C$6,"C","--"))))))=FALSE,"--",IF(B29&gt;=Admin1!$B$4,IF(B29&lt;=Admin1!$C$4,"A",IF(B29&gt;=Admin1!$B$5,IF(B29&lt;=Admin1!$C$5,"B",IF(B29&gt;=Admin1!$B$6,IF(B29&lt;=Admin1!$C$6,"C","--")))))))</f>
        <v>A</v>
      </c>
      <c r="B29" s="119">
        <f>Admin2!A359</f>
        <v>44554</v>
      </c>
      <c r="C29" s="119" t="str">
        <f>Admin2!B359</f>
        <v>Fre</v>
      </c>
      <c r="D29" s="345"/>
      <c r="E29" s="288"/>
      <c r="F29" s="288"/>
      <c r="G29" s="288"/>
      <c r="H29" s="288"/>
      <c r="I29" s="288"/>
      <c r="J29" s="260" t="str">
        <f t="shared" si="4"/>
        <v/>
      </c>
      <c r="K29" s="308"/>
      <c r="L29" s="290"/>
      <c r="M29" s="124">
        <f t="shared" si="0"/>
        <v>0</v>
      </c>
      <c r="N29" s="124">
        <f t="shared" si="1"/>
        <v>0</v>
      </c>
      <c r="O29" s="124">
        <f t="shared" si="2"/>
        <v>0</v>
      </c>
      <c r="P29" s="196">
        <f t="shared" si="5"/>
        <v>0</v>
      </c>
      <c r="Q29" s="197">
        <f>IF(I29&gt;0,IF(A29="A",Semester!$B$17,0),0)</f>
        <v>0</v>
      </c>
      <c r="R29" s="198">
        <f>IF(I29&gt;0,IF(A29="B",Semester!$C$17,0),0)</f>
        <v>0</v>
      </c>
      <c r="S29" s="198">
        <f>IF(I29&gt;0,IF(A29="C",Semester!$D$17,0),0)</f>
        <v>0</v>
      </c>
      <c r="T29" s="31" t="str">
        <f t="shared" si="3"/>
        <v/>
      </c>
      <c r="U29" t="str">
        <f>Admin2!C359</f>
        <v>Julafton</v>
      </c>
    </row>
    <row r="30" spans="1:21" x14ac:dyDescent="0.35">
      <c r="A30" s="18" t="str">
        <f>IF(IF(B30&gt;=Admin1!$B$4,IF(B30&lt;=Admin1!$C$4,"A",IF(B30&gt;=Admin1!$B$5,IF(B30&lt;=Admin1!$C$5,"B",IF(B30&gt;=Admin1!$B$6,IF(B30&lt;=Admin1!$C$6,"C","--"))))))=FALSE,"--",IF(B30&gt;=Admin1!$B$4,IF(B30&lt;=Admin1!$C$4,"A",IF(B30&gt;=Admin1!$B$5,IF(B30&lt;=Admin1!$C$5,"B",IF(B30&gt;=Admin1!$B$6,IF(B30&lt;=Admin1!$C$6,"C","--")))))))</f>
        <v>A</v>
      </c>
      <c r="B30" s="119">
        <f>Admin2!A360</f>
        <v>44555</v>
      </c>
      <c r="C30" s="119" t="str">
        <f>Admin2!B360</f>
        <v>Lör</v>
      </c>
      <c r="D30" s="345"/>
      <c r="E30" s="288"/>
      <c r="F30" s="288"/>
      <c r="G30" s="288"/>
      <c r="H30" s="288"/>
      <c r="I30" s="288"/>
      <c r="J30" s="260" t="str">
        <f t="shared" si="4"/>
        <v/>
      </c>
      <c r="K30" s="308"/>
      <c r="L30" s="290"/>
      <c r="M30" s="124">
        <f t="shared" si="0"/>
        <v>0</v>
      </c>
      <c r="N30" s="124">
        <f t="shared" si="1"/>
        <v>0</v>
      </c>
      <c r="O30" s="124">
        <f t="shared" si="2"/>
        <v>0</v>
      </c>
      <c r="P30" s="196">
        <f t="shared" si="5"/>
        <v>0</v>
      </c>
      <c r="Q30" s="197">
        <f>IF(I30&gt;0,IF(A30="A",Semester!$B$17,0),0)</f>
        <v>0</v>
      </c>
      <c r="R30" s="198">
        <f>IF(I30&gt;0,IF(A30="B",Semester!$C$17,0),0)</f>
        <v>0</v>
      </c>
      <c r="S30" s="198">
        <f>IF(I30&gt;0,IF(A30="C",Semester!$D$17,0),0)</f>
        <v>0</v>
      </c>
      <c r="T30" s="31" t="str">
        <f t="shared" si="3"/>
        <v/>
      </c>
      <c r="U30" t="str">
        <f>Admin2!C360</f>
        <v>Juldagen</v>
      </c>
    </row>
    <row r="31" spans="1:21" x14ac:dyDescent="0.35">
      <c r="A31" s="18" t="str">
        <f>IF(IF(B31&gt;=Admin1!$B$4,IF(B31&lt;=Admin1!$C$4,"A",IF(B31&gt;=Admin1!$B$5,IF(B31&lt;=Admin1!$C$5,"B",IF(B31&gt;=Admin1!$B$6,IF(B31&lt;=Admin1!$C$6,"C","--"))))))=FALSE,"--",IF(B31&gt;=Admin1!$B$4,IF(B31&lt;=Admin1!$C$4,"A",IF(B31&gt;=Admin1!$B$5,IF(B31&lt;=Admin1!$C$5,"B",IF(B31&gt;=Admin1!$B$6,IF(B31&lt;=Admin1!$C$6,"C","--")))))))</f>
        <v>A</v>
      </c>
      <c r="B31" s="119">
        <f>Admin2!A361</f>
        <v>44556</v>
      </c>
      <c r="C31" s="119" t="str">
        <f>Admin2!B361</f>
        <v>Sön</v>
      </c>
      <c r="D31" s="345"/>
      <c r="E31" s="288"/>
      <c r="F31" s="288"/>
      <c r="G31" s="288"/>
      <c r="H31" s="288"/>
      <c r="I31" s="288"/>
      <c r="J31" s="260" t="str">
        <f t="shared" si="4"/>
        <v/>
      </c>
      <c r="K31" s="308"/>
      <c r="L31" s="290"/>
      <c r="M31" s="124">
        <f t="shared" si="0"/>
        <v>0</v>
      </c>
      <c r="N31" s="124">
        <f t="shared" si="1"/>
        <v>0</v>
      </c>
      <c r="O31" s="124">
        <f t="shared" si="2"/>
        <v>0</v>
      </c>
      <c r="P31" s="196">
        <f t="shared" si="5"/>
        <v>0</v>
      </c>
      <c r="Q31" s="197">
        <f>IF(I31&gt;0,IF(A31="A",Semester!$B$17,0),0)</f>
        <v>0</v>
      </c>
      <c r="R31" s="198">
        <f>IF(I31&gt;0,IF(A31="B",Semester!$C$17,0),0)</f>
        <v>0</v>
      </c>
      <c r="S31" s="198">
        <f>IF(I31&gt;0,IF(A31="C",Semester!$D$17,0),0)</f>
        <v>0</v>
      </c>
      <c r="T31" s="31" t="str">
        <f t="shared" si="3"/>
        <v/>
      </c>
      <c r="U31" t="str">
        <f>Admin2!C361</f>
        <v>Annandag jul</v>
      </c>
    </row>
    <row r="32" spans="1:21" x14ac:dyDescent="0.35">
      <c r="A32" s="18" t="str">
        <f>IF(IF(B32&gt;=Admin1!$B$4,IF(B32&lt;=Admin1!$C$4,"A",IF(B32&gt;=Admin1!$B$5,IF(B32&lt;=Admin1!$C$5,"B",IF(B32&gt;=Admin1!$B$6,IF(B32&lt;=Admin1!$C$6,"C","--"))))))=FALSE,"--",IF(B32&gt;=Admin1!$B$4,IF(B32&lt;=Admin1!$C$4,"A",IF(B32&gt;=Admin1!$B$5,IF(B32&lt;=Admin1!$C$5,"B",IF(B32&gt;=Admin1!$B$6,IF(B32&lt;=Admin1!$C$6,"C","--")))))))</f>
        <v>A</v>
      </c>
      <c r="B32" s="119">
        <f>Admin2!A362</f>
        <v>44557</v>
      </c>
      <c r="C32" s="119" t="str">
        <f>Admin2!B362</f>
        <v>Mån</v>
      </c>
      <c r="D32" s="345"/>
      <c r="E32" s="288"/>
      <c r="F32" s="288"/>
      <c r="G32" s="288"/>
      <c r="H32" s="288"/>
      <c r="I32" s="288"/>
      <c r="J32" s="260" t="str">
        <f t="shared" si="4"/>
        <v/>
      </c>
      <c r="K32" s="308"/>
      <c r="L32" s="290"/>
      <c r="M32" s="124">
        <f t="shared" si="0"/>
        <v>0</v>
      </c>
      <c r="N32" s="124">
        <f t="shared" si="1"/>
        <v>0</v>
      </c>
      <c r="O32" s="124">
        <f t="shared" si="2"/>
        <v>0</v>
      </c>
      <c r="P32" s="196">
        <f t="shared" si="5"/>
        <v>0</v>
      </c>
      <c r="Q32" s="197">
        <f>IF(I32&gt;0,IF(A32="A",Semester!$B$17,0),0)</f>
        <v>0</v>
      </c>
      <c r="R32" s="198">
        <f>IF(I32&gt;0,IF(A32="B",Semester!$C$17,0),0)</f>
        <v>0</v>
      </c>
      <c r="S32" s="198">
        <f>IF(I32&gt;0,IF(A32="C",Semester!$D$17,0),0)</f>
        <v>0</v>
      </c>
      <c r="T32" s="31" t="str">
        <f t="shared" si="3"/>
        <v/>
      </c>
      <c r="U32" t="str">
        <f>Admin2!C362</f>
        <v/>
      </c>
    </row>
    <row r="33" spans="1:23" x14ac:dyDescent="0.35">
      <c r="A33" s="18" t="str">
        <f>IF(IF(B33&gt;=Admin1!$B$4,IF(B33&lt;=Admin1!$C$4,"A",IF(B33&gt;=Admin1!$B$5,IF(B33&lt;=Admin1!$C$5,"B",IF(B33&gt;=Admin1!$B$6,IF(B33&lt;=Admin1!$C$6,"C","--"))))))=FALSE,"--",IF(B33&gt;=Admin1!$B$4,IF(B33&lt;=Admin1!$C$4,"A",IF(B33&gt;=Admin1!$B$5,IF(B33&lt;=Admin1!$C$5,"B",IF(B33&gt;=Admin1!$B$6,IF(B33&lt;=Admin1!$C$6,"C","--")))))))</f>
        <v>A</v>
      </c>
      <c r="B33" s="119">
        <f>Admin2!A363</f>
        <v>44558</v>
      </c>
      <c r="C33" s="119" t="str">
        <f>Admin2!B363</f>
        <v>Tis</v>
      </c>
      <c r="D33" s="345"/>
      <c r="E33" s="288"/>
      <c r="F33" s="288"/>
      <c r="G33" s="288"/>
      <c r="H33" s="288"/>
      <c r="I33" s="288"/>
      <c r="J33" s="260" t="str">
        <f t="shared" si="4"/>
        <v/>
      </c>
      <c r="K33" s="308"/>
      <c r="L33" s="290"/>
      <c r="M33" s="124">
        <f t="shared" si="0"/>
        <v>0</v>
      </c>
      <c r="N33" s="124">
        <f t="shared" si="1"/>
        <v>0</v>
      </c>
      <c r="O33" s="124">
        <f t="shared" si="2"/>
        <v>0</v>
      </c>
      <c r="P33" s="196">
        <f t="shared" si="5"/>
        <v>0</v>
      </c>
      <c r="Q33" s="197">
        <f>IF(I33&gt;0,IF(A33="A",Semester!$B$17,0),0)</f>
        <v>0</v>
      </c>
      <c r="R33" s="198">
        <f>IF(I33&gt;0,IF(A33="B",Semester!$C$17,0),0)</f>
        <v>0</v>
      </c>
      <c r="S33" s="198">
        <f>IF(I33&gt;0,IF(A33="C",Semester!$D$17,0),0)</f>
        <v>0</v>
      </c>
      <c r="T33" s="31" t="str">
        <f t="shared" si="3"/>
        <v/>
      </c>
      <c r="U33" t="str">
        <f>Admin2!C363</f>
        <v/>
      </c>
    </row>
    <row r="34" spans="1:23" x14ac:dyDescent="0.35">
      <c r="A34" s="18" t="str">
        <f>IF(IF(B34&gt;=Admin1!$B$4,IF(B34&lt;=Admin1!$C$4,"A",IF(B34&gt;=Admin1!$B$5,IF(B34&lt;=Admin1!$C$5,"B",IF(B34&gt;=Admin1!$B$6,IF(B34&lt;=Admin1!$C$6,"C","--"))))))=FALSE,"--",IF(B34&gt;=Admin1!$B$4,IF(B34&lt;=Admin1!$C$4,"A",IF(B34&gt;=Admin1!$B$5,IF(B34&lt;=Admin1!$C$5,"B",IF(B34&gt;=Admin1!$B$6,IF(B34&lt;=Admin1!$C$6,"C","--")))))))</f>
        <v>A</v>
      </c>
      <c r="B34" s="119">
        <f>Admin2!A364</f>
        <v>44559</v>
      </c>
      <c r="C34" s="119" t="str">
        <f>Admin2!B364</f>
        <v>Ons</v>
      </c>
      <c r="D34" s="345"/>
      <c r="E34" s="288"/>
      <c r="F34" s="288"/>
      <c r="G34" s="288"/>
      <c r="H34" s="288"/>
      <c r="I34" s="288"/>
      <c r="J34" s="260" t="str">
        <f t="shared" si="4"/>
        <v/>
      </c>
      <c r="K34" s="308"/>
      <c r="L34" s="290"/>
      <c r="M34" s="124">
        <f t="shared" si="0"/>
        <v>0</v>
      </c>
      <c r="N34" s="124">
        <f t="shared" si="1"/>
        <v>0</v>
      </c>
      <c r="O34" s="124">
        <f t="shared" si="2"/>
        <v>0</v>
      </c>
      <c r="P34" s="196">
        <f t="shared" si="5"/>
        <v>0</v>
      </c>
      <c r="Q34" s="197">
        <f>IF(I34&gt;0,IF(A34="A",Semester!$B$17,0),0)</f>
        <v>0</v>
      </c>
      <c r="R34" s="198">
        <f>IF(I34&gt;0,IF(A34="B",Semester!$C$17,0),0)</f>
        <v>0</v>
      </c>
      <c r="S34" s="198">
        <f>IF(I34&gt;0,IF(A34="C",Semester!$D$17,0),0)</f>
        <v>0</v>
      </c>
      <c r="T34" s="31" t="str">
        <f t="shared" si="3"/>
        <v/>
      </c>
      <c r="U34" t="str">
        <f>Admin2!C364</f>
        <v/>
      </c>
    </row>
    <row r="35" spans="1:23" x14ac:dyDescent="0.35">
      <c r="A35" s="18" t="str">
        <f>IF(IF(B35&gt;=Admin1!$B$4,IF(B35&lt;=Admin1!$C$4,"A",IF(B35&gt;=Admin1!$B$5,IF(B35&lt;=Admin1!$C$5,"B",IF(B35&gt;=Admin1!$B$6,IF(B35&lt;=Admin1!$C$6,"C","--"))))))=FALSE,"--",IF(B35&gt;=Admin1!$B$4,IF(B35&lt;=Admin1!$C$4,"A",IF(B35&gt;=Admin1!$B$5,IF(B35&lt;=Admin1!$C$5,"B",IF(B35&gt;=Admin1!$B$6,IF(B35&lt;=Admin1!$C$6,"C","--")))))))</f>
        <v>A</v>
      </c>
      <c r="B35" s="119">
        <f>Admin2!A365</f>
        <v>44560</v>
      </c>
      <c r="C35" s="119" t="str">
        <f>Admin2!B365</f>
        <v>Tor</v>
      </c>
      <c r="D35" s="345"/>
      <c r="E35" s="288"/>
      <c r="F35" s="288"/>
      <c r="G35" s="288"/>
      <c r="H35" s="288"/>
      <c r="I35" s="288"/>
      <c r="J35" s="260" t="str">
        <f t="shared" si="4"/>
        <v/>
      </c>
      <c r="K35" s="308"/>
      <c r="L35" s="290"/>
      <c r="M35" s="124">
        <f t="shared" si="0"/>
        <v>0</v>
      </c>
      <c r="N35" s="124">
        <f t="shared" si="1"/>
        <v>0</v>
      </c>
      <c r="O35" s="124">
        <f t="shared" si="2"/>
        <v>0</v>
      </c>
      <c r="P35" s="196">
        <f t="shared" si="5"/>
        <v>0</v>
      </c>
      <c r="Q35" s="197">
        <f>IF(I35&gt;0,IF(A35="A",Semester!$B$17,0),0)</f>
        <v>0</v>
      </c>
      <c r="R35" s="198">
        <f>IF(I35&gt;0,IF(A35="B",Semester!$C$17,0),0)</f>
        <v>0</v>
      </c>
      <c r="S35" s="198">
        <f>IF(I35&gt;0,IF(A35="C",Semester!$D$17,0),0)</f>
        <v>0</v>
      </c>
      <c r="T35" s="31" t="str">
        <f t="shared" si="3"/>
        <v/>
      </c>
      <c r="U35" t="str">
        <f>Admin2!C365</f>
        <v/>
      </c>
    </row>
    <row r="36" spans="1:23" ht="15" thickBot="1" x14ac:dyDescent="0.4">
      <c r="A36" s="120" t="str">
        <f>IF(IF(B36&gt;=Admin1!$B$4,IF(B36&lt;=Admin1!$C$4,"A",IF(B36&gt;=Admin1!$B$5,IF(B36&lt;=Admin1!$C$5,"B",IF(B36&gt;=Admin1!$B$6,IF(B36&lt;=Admin1!$C$6,"C","--"))))))=FALSE,"--",IF(B36&gt;=Admin1!$B$4,IF(B36&lt;=Admin1!$C$4,"A",IF(B36&gt;=Admin1!$B$5,IF(B36&lt;=Admin1!$C$5,"B",IF(B36&gt;=Admin1!$B$6,IF(B36&lt;=Admin1!$C$6,"C","--")))))))</f>
        <v>A</v>
      </c>
      <c r="B36" s="119">
        <f>Admin2!A366</f>
        <v>44561</v>
      </c>
      <c r="C36" s="119" t="str">
        <f>Admin2!B366</f>
        <v>Fre</v>
      </c>
      <c r="D36" s="345"/>
      <c r="E36" s="289"/>
      <c r="F36" s="289"/>
      <c r="G36" s="289"/>
      <c r="H36" s="289"/>
      <c r="I36" s="289"/>
      <c r="J36" s="261" t="str">
        <f t="shared" si="4"/>
        <v/>
      </c>
      <c r="K36" s="309"/>
      <c r="L36" s="291"/>
      <c r="M36" s="124">
        <f t="shared" si="0"/>
        <v>0</v>
      </c>
      <c r="N36" s="124">
        <f t="shared" si="1"/>
        <v>0</v>
      </c>
      <c r="O36" s="124">
        <f t="shared" si="2"/>
        <v>0</v>
      </c>
      <c r="P36" s="199">
        <f t="shared" si="5"/>
        <v>0</v>
      </c>
      <c r="Q36" s="200">
        <f>IF(I36&gt;0,IF(A36="A",Semester!$B$17,0),0)</f>
        <v>0</v>
      </c>
      <c r="R36" s="201">
        <f>IF(I36&gt;0,IF(A36="B",Semester!$C$17,0),0)</f>
        <v>0</v>
      </c>
      <c r="S36" s="201">
        <f>IF(I36&gt;0,IF(A36="C",Semester!$D$17,0),0)</f>
        <v>0</v>
      </c>
      <c r="T36" s="31" t="str">
        <f t="shared" si="3"/>
        <v/>
      </c>
      <c r="U36" t="str">
        <f>Admin2!C366</f>
        <v>Nyårsafton</v>
      </c>
    </row>
    <row r="37" spans="1:23" ht="15" thickBot="1" x14ac:dyDescent="0.4">
      <c r="A37" s="444" t="s">
        <v>258</v>
      </c>
      <c r="B37" s="445"/>
      <c r="C37" s="446"/>
      <c r="D37" s="210">
        <f>COUNT(D6:D36)</f>
        <v>0</v>
      </c>
      <c r="E37" s="130">
        <f t="shared" ref="E37" si="6">COUNT(E6:E36)</f>
        <v>0</v>
      </c>
      <c r="F37" s="130">
        <f>SUM(M6:M36)</f>
        <v>0</v>
      </c>
      <c r="G37" s="130">
        <f>SUM(N6:N36)</f>
        <v>0</v>
      </c>
      <c r="H37" s="130">
        <f>SUM(O6:O36)</f>
        <v>0</v>
      </c>
      <c r="I37" s="130">
        <f>COUNT(I6:I36)</f>
        <v>0</v>
      </c>
      <c r="J37" s="202">
        <f>(D37-E37-F37-G37-H37-IF(E38+F38+G38+H38=0,D37,I37))*-1</f>
        <v>0</v>
      </c>
      <c r="K37" s="212" t="s">
        <v>149</v>
      </c>
      <c r="L37" s="211">
        <f>SUM(L6:L36)</f>
        <v>0</v>
      </c>
      <c r="P37" s="203">
        <f>SUM(P6:P36)</f>
        <v>0</v>
      </c>
      <c r="Q37" s="204">
        <f>SUM(Q6:Q36)</f>
        <v>0</v>
      </c>
      <c r="R37" s="205">
        <f t="shared" ref="R37:S37" si="7">SUM(R6:R36)</f>
        <v>0</v>
      </c>
      <c r="S37" s="206">
        <f t="shared" si="7"/>
        <v>0</v>
      </c>
      <c r="T37" s="256"/>
      <c r="U37" s="257"/>
    </row>
    <row r="38" spans="1:23" ht="15" thickBot="1" x14ac:dyDescent="0.4">
      <c r="A38" s="444" t="s">
        <v>259</v>
      </c>
      <c r="B38" s="445"/>
      <c r="C38" s="446"/>
      <c r="D38" s="258">
        <f t="shared" ref="D38:J38" si="8">SUM(D6:D36)</f>
        <v>0</v>
      </c>
      <c r="E38" s="259">
        <f t="shared" si="8"/>
        <v>0</v>
      </c>
      <c r="F38" s="259">
        <f t="shared" si="8"/>
        <v>0</v>
      </c>
      <c r="G38" s="259">
        <f t="shared" si="8"/>
        <v>0</v>
      </c>
      <c r="H38" s="259">
        <f t="shared" si="8"/>
        <v>0</v>
      </c>
      <c r="I38" s="259">
        <f t="shared" si="8"/>
        <v>0</v>
      </c>
      <c r="J38" s="259">
        <f t="shared" si="8"/>
        <v>0</v>
      </c>
      <c r="K38" s="438"/>
      <c r="L38" s="439"/>
      <c r="M38" s="439"/>
      <c r="N38" s="439"/>
      <c r="O38" s="439"/>
      <c r="P38" s="440"/>
    </row>
    <row r="39" spans="1:23" ht="15" customHeight="1" thickBot="1" x14ac:dyDescent="0.4">
      <c r="A39" s="296"/>
      <c r="B39" s="255"/>
      <c r="C39" s="255"/>
      <c r="D39" s="266"/>
      <c r="E39" s="266"/>
      <c r="F39" s="266"/>
      <c r="G39" s="266"/>
      <c r="H39" s="266"/>
      <c r="I39" s="266"/>
      <c r="J39" s="265"/>
      <c r="K39" s="438"/>
      <c r="L39" s="439"/>
      <c r="M39" s="439"/>
      <c r="N39" s="439"/>
      <c r="O39" s="439"/>
      <c r="P39" s="440"/>
      <c r="V39" s="316" t="s">
        <v>260</v>
      </c>
      <c r="W39" s="257"/>
    </row>
    <row r="40" spans="1:23" ht="15" thickBot="1" x14ac:dyDescent="0.4">
      <c r="A40" s="447" t="s">
        <v>261</v>
      </c>
      <c r="B40" s="448"/>
      <c r="C40" s="448"/>
      <c r="D40" s="449"/>
      <c r="E40" s="262" t="s">
        <v>262</v>
      </c>
      <c r="F40" s="262" t="s">
        <v>233</v>
      </c>
      <c r="G40" s="263" t="s">
        <v>56</v>
      </c>
      <c r="H40" s="281" t="s">
        <v>263</v>
      </c>
      <c r="I40" s="282" t="s">
        <v>264</v>
      </c>
      <c r="J40" s="264"/>
      <c r="K40" s="438"/>
      <c r="L40" s="439"/>
      <c r="M40" s="439"/>
      <c r="N40" s="439"/>
      <c r="O40" s="439"/>
      <c r="P40" s="440"/>
      <c r="V40" s="107" t="s">
        <v>262</v>
      </c>
      <c r="W40" s="107" t="s">
        <v>265</v>
      </c>
    </row>
    <row r="41" spans="1:23" x14ac:dyDescent="0.35">
      <c r="A41" s="69"/>
      <c r="B41"/>
      <c r="D41" s="269" t="s">
        <v>266</v>
      </c>
      <c r="E41" s="267">
        <f>Admin1!C21</f>
        <v>21.235000000000003</v>
      </c>
      <c r="F41" s="269">
        <f>D37</f>
        <v>0</v>
      </c>
      <c r="G41" s="276">
        <f>SUM(E37:I37)</f>
        <v>0</v>
      </c>
      <c r="H41" s="283">
        <f>Nov!I41</f>
        <v>0</v>
      </c>
      <c r="I41" s="284">
        <f>G41-F41+H41</f>
        <v>0</v>
      </c>
      <c r="J41" s="292" t="s">
        <v>267</v>
      </c>
      <c r="K41" s="438"/>
      <c r="L41" s="439"/>
      <c r="M41" s="439"/>
      <c r="N41" s="439"/>
      <c r="O41" s="439"/>
      <c r="P41" s="440"/>
      <c r="V41" s="107" t="s">
        <v>233</v>
      </c>
      <c r="W41" s="107" t="s">
        <v>268</v>
      </c>
    </row>
    <row r="42" spans="1:23" ht="15" thickBot="1" x14ac:dyDescent="0.4">
      <c r="A42" s="69"/>
      <c r="B42"/>
      <c r="C42" s="126"/>
      <c r="D42" s="271" t="s">
        <v>269</v>
      </c>
      <c r="E42" s="268">
        <f>Admin1!D21</f>
        <v>169.88000000000002</v>
      </c>
      <c r="F42" s="268">
        <f>D38</f>
        <v>0</v>
      </c>
      <c r="G42" s="277">
        <f>SUM(E38:I38)</f>
        <v>0</v>
      </c>
      <c r="H42" s="285">
        <f>Nov!I42</f>
        <v>0</v>
      </c>
      <c r="I42" s="286">
        <f>G42-F42+H42</f>
        <v>0</v>
      </c>
      <c r="J42" s="292" t="s">
        <v>267</v>
      </c>
      <c r="K42" s="450" t="s">
        <v>270</v>
      </c>
      <c r="L42" s="451"/>
      <c r="M42" s="451"/>
      <c r="N42" s="451"/>
      <c r="O42" s="451"/>
      <c r="P42" s="452"/>
      <c r="Q42" s="8"/>
      <c r="R42" s="8"/>
      <c r="S42" s="8"/>
      <c r="V42" s="107" t="s">
        <v>56</v>
      </c>
      <c r="W42" s="107" t="s">
        <v>271</v>
      </c>
    </row>
    <row r="43" spans="1:23" ht="15" customHeight="1" thickBot="1" x14ac:dyDescent="0.4">
      <c r="A43" s="297"/>
      <c r="B43" s="270"/>
      <c r="C43" s="270"/>
      <c r="D43" s="272"/>
      <c r="E43" s="273"/>
      <c r="F43" s="274"/>
      <c r="G43" s="274"/>
      <c r="H43" s="274"/>
      <c r="I43" s="274"/>
      <c r="J43" s="293"/>
      <c r="K43" s="438"/>
      <c r="L43" s="439"/>
      <c r="M43" s="439"/>
      <c r="N43" s="439"/>
      <c r="O43" s="439"/>
      <c r="P43" s="440"/>
      <c r="V43" s="107" t="s">
        <v>263</v>
      </c>
      <c r="W43" s="107" t="s">
        <v>272</v>
      </c>
    </row>
    <row r="44" spans="1:23" ht="15" thickBot="1" x14ac:dyDescent="0.4">
      <c r="A44" s="453" t="s">
        <v>273</v>
      </c>
      <c r="B44" s="454"/>
      <c r="C44" s="454"/>
      <c r="D44" s="455"/>
      <c r="E44" s="262" t="s">
        <v>274</v>
      </c>
      <c r="F44" s="262" t="s">
        <v>275</v>
      </c>
      <c r="G44" s="456" t="s">
        <v>276</v>
      </c>
      <c r="H44" s="457"/>
      <c r="I44" s="262" t="s">
        <v>277</v>
      </c>
      <c r="J44" s="294"/>
      <c r="K44" s="438"/>
      <c r="L44" s="439"/>
      <c r="M44" s="439"/>
      <c r="N44" s="439"/>
      <c r="O44" s="439"/>
      <c r="P44" s="440"/>
      <c r="V44" s="107"/>
      <c r="W44" s="107" t="s">
        <v>278</v>
      </c>
    </row>
    <row r="45" spans="1:23" ht="15" thickBot="1" x14ac:dyDescent="0.4">
      <c r="A45" s="69"/>
      <c r="B45"/>
      <c r="C45" s="280"/>
      <c r="D45" s="279" t="s">
        <v>56</v>
      </c>
      <c r="E45" s="275">
        <f>Semester!J16</f>
        <v>0</v>
      </c>
      <c r="F45" s="278">
        <f>Semester!C10</f>
        <v>0</v>
      </c>
      <c r="G45" s="458">
        <f>SUM(Semester!E21:E32)</f>
        <v>0</v>
      </c>
      <c r="H45" s="459"/>
      <c r="I45" s="278">
        <f>E45+F45-G45</f>
        <v>0</v>
      </c>
      <c r="J45" s="295"/>
      <c r="K45" s="441"/>
      <c r="L45" s="442"/>
      <c r="M45" s="442"/>
      <c r="N45" s="442"/>
      <c r="O45" s="442"/>
      <c r="P45" s="443"/>
      <c r="V45" s="107" t="s">
        <v>264</v>
      </c>
      <c r="W45" s="107" t="s">
        <v>279</v>
      </c>
    </row>
    <row r="46" spans="1:23" ht="15" thickBot="1" x14ac:dyDescent="0.4">
      <c r="A46" s="428" t="s">
        <v>280</v>
      </c>
      <c r="B46" s="429"/>
      <c r="C46" s="429"/>
      <c r="D46" s="429"/>
      <c r="E46" s="429"/>
      <c r="F46" s="429"/>
      <c r="G46" s="429"/>
      <c r="H46" s="429"/>
      <c r="I46" s="429"/>
      <c r="J46" s="430"/>
      <c r="K46" s="410" t="s">
        <v>281</v>
      </c>
      <c r="L46" s="411"/>
      <c r="M46" s="411"/>
      <c r="N46" s="411"/>
      <c r="O46" s="411"/>
      <c r="P46" s="412"/>
      <c r="V46" s="73" t="s">
        <v>282</v>
      </c>
    </row>
    <row r="47" spans="1:23" x14ac:dyDescent="0.35">
      <c r="A47" s="423" t="s">
        <v>283</v>
      </c>
      <c r="B47" s="466"/>
      <c r="C47" s="467"/>
      <c r="D47" s="467"/>
      <c r="E47" s="467"/>
      <c r="F47" s="467"/>
      <c r="G47" s="467"/>
      <c r="H47" s="467"/>
      <c r="I47" s="468"/>
      <c r="J47" s="300"/>
      <c r="K47" s="460"/>
      <c r="L47" s="461"/>
      <c r="M47" s="461"/>
      <c r="N47" s="461"/>
      <c r="O47" s="461"/>
      <c r="P47" s="462"/>
      <c r="V47" s="107" t="s">
        <v>284</v>
      </c>
      <c r="W47" s="107"/>
    </row>
    <row r="48" spans="1:23" x14ac:dyDescent="0.35">
      <c r="A48" s="424"/>
      <c r="B48" s="469"/>
      <c r="C48" s="470"/>
      <c r="D48" s="470"/>
      <c r="E48" s="470"/>
      <c r="F48" s="470"/>
      <c r="G48" s="470"/>
      <c r="H48" s="470"/>
      <c r="I48" s="471"/>
      <c r="J48" s="301"/>
      <c r="K48" s="463"/>
      <c r="L48" s="464"/>
      <c r="M48" s="464"/>
      <c r="N48" s="464"/>
      <c r="O48" s="464"/>
      <c r="P48" s="465"/>
      <c r="V48" s="107" t="s">
        <v>285</v>
      </c>
      <c r="W48" s="107"/>
    </row>
    <row r="49" spans="1:23" x14ac:dyDescent="0.35">
      <c r="A49" s="424"/>
      <c r="B49" s="469"/>
      <c r="C49" s="470"/>
      <c r="D49" s="470"/>
      <c r="E49" s="470"/>
      <c r="F49" s="470"/>
      <c r="G49" s="470"/>
      <c r="H49" s="470"/>
      <c r="I49" s="471"/>
      <c r="J49" s="301"/>
      <c r="K49" s="463"/>
      <c r="L49" s="464"/>
      <c r="M49" s="464"/>
      <c r="N49" s="464"/>
      <c r="O49" s="464"/>
      <c r="P49" s="465"/>
      <c r="V49" s="107" t="s">
        <v>286</v>
      </c>
      <c r="W49" s="107" t="s">
        <v>287</v>
      </c>
    </row>
    <row r="50" spans="1:23" x14ac:dyDescent="0.35">
      <c r="A50" s="419" t="s">
        <v>5</v>
      </c>
      <c r="B50" s="419"/>
      <c r="C50" s="419"/>
      <c r="D50" s="419"/>
      <c r="E50" s="419"/>
      <c r="F50" s="419"/>
      <c r="G50" s="419"/>
      <c r="H50" s="419"/>
      <c r="I50" s="419"/>
      <c r="J50" s="419"/>
      <c r="K50" s="419"/>
      <c r="L50" s="419"/>
      <c r="M50" s="419"/>
      <c r="N50" s="419"/>
      <c r="O50" s="419"/>
      <c r="P50" s="419"/>
    </row>
  </sheetData>
  <sheetProtection algorithmName="SHA-512" hashValue="m2ztyaEpOhAzIXFGqst8/04mBssojY1rnpIWt5Asn8pv36Q3XUlEpLOIjJyE9VI3G8ueSLslL8jYbIl9jO2gag==" saltValue="LfkS+3+kN9zF0fASaHdt0g==" spinCount="100000" sheet="1" selectLockedCells="1"/>
  <mergeCells count="24">
    <mergeCell ref="K43:P45"/>
    <mergeCell ref="A37:C37"/>
    <mergeCell ref="A38:C38"/>
    <mergeCell ref="K38:P41"/>
    <mergeCell ref="A40:D40"/>
    <mergeCell ref="K42:P42"/>
    <mergeCell ref="A44:D44"/>
    <mergeCell ref="G44:H44"/>
    <mergeCell ref="G45:H45"/>
    <mergeCell ref="V1:Y1"/>
    <mergeCell ref="J2:K2"/>
    <mergeCell ref="B4:L4"/>
    <mergeCell ref="Q4:S4"/>
    <mergeCell ref="W5:AE5"/>
    <mergeCell ref="K46:P46"/>
    <mergeCell ref="K48:P48"/>
    <mergeCell ref="B49:I49"/>
    <mergeCell ref="K49:P49"/>
    <mergeCell ref="A50:P50"/>
    <mergeCell ref="K47:P47"/>
    <mergeCell ref="A47:A49"/>
    <mergeCell ref="B47:I47"/>
    <mergeCell ref="B48:I48"/>
    <mergeCell ref="A46:J46"/>
  </mergeCells>
  <hyperlinks>
    <hyperlink ref="V1:Y1" location="Uppstart!D14" display="Till uppstartsfliken" xr:uid="{A3996E2F-8FEA-43B7-8277-84C72CAE44B4}"/>
    <hyperlink ref="L5" location="Hjälptexter!A4" display="Räkn" xr:uid="{CD1BA84B-57E1-4F91-A19B-57B8A058888A}"/>
    <hyperlink ref="L1" r:id="rId1" xr:uid="{B61C6C22-DCCE-4949-9C97-153F36B39B37}"/>
  </hyperlinks>
  <pageMargins left="0.51181102362204722" right="0.31496062992125984" top="0.43307086614173229" bottom="0.43307086614173229"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30"/>
  <sheetViews>
    <sheetView showGridLines="0" workbookViewId="0">
      <pane ySplit="3" topLeftCell="A4" activePane="bottomLeft" state="frozen"/>
      <selection activeCell="B7" sqref="B7"/>
      <selection pane="bottomLeft" activeCell="B1" sqref="B1"/>
    </sheetView>
  </sheetViews>
  <sheetFormatPr defaultRowHeight="14.5" x14ac:dyDescent="0.35"/>
  <cols>
    <col min="1" max="1" width="11.81640625" customWidth="1"/>
    <col min="2" max="2" width="75.1796875" style="104" customWidth="1"/>
  </cols>
  <sheetData>
    <row r="1" spans="2:3" x14ac:dyDescent="0.35">
      <c r="B1" s="146" t="s">
        <v>7</v>
      </c>
      <c r="C1" s="327" t="s">
        <v>40</v>
      </c>
    </row>
    <row r="3" spans="2:3" ht="28.5" x14ac:dyDescent="0.65">
      <c r="B3" s="143" t="s">
        <v>8</v>
      </c>
    </row>
    <row r="4" spans="2:3" x14ac:dyDescent="0.35">
      <c r="B4" s="238" t="s">
        <v>9</v>
      </c>
    </row>
    <row r="5" spans="2:3" x14ac:dyDescent="0.35">
      <c r="B5" s="144" t="s">
        <v>10</v>
      </c>
    </row>
    <row r="6" spans="2:3" x14ac:dyDescent="0.35">
      <c r="B6" s="155" t="s">
        <v>11</v>
      </c>
    </row>
    <row r="7" spans="2:3" ht="21" customHeight="1" x14ac:dyDescent="0.35">
      <c r="B7" s="144" t="s">
        <v>12</v>
      </c>
    </row>
    <row r="8" spans="2:3" ht="121.5" customHeight="1" x14ac:dyDescent="0.35">
      <c r="B8" s="213" t="s">
        <v>13</v>
      </c>
    </row>
    <row r="9" spans="2:3" ht="18.75" customHeight="1" x14ac:dyDescent="0.35">
      <c r="B9" s="237" t="s">
        <v>14</v>
      </c>
    </row>
    <row r="10" spans="2:3" ht="18.75" customHeight="1" x14ac:dyDescent="0.35">
      <c r="B10" s="227" t="s">
        <v>15</v>
      </c>
    </row>
    <row r="11" spans="2:3" ht="51.75" customHeight="1" x14ac:dyDescent="0.35">
      <c r="B11" s="227" t="s">
        <v>16</v>
      </c>
    </row>
    <row r="12" spans="2:3" ht="66.75" customHeight="1" x14ac:dyDescent="0.35">
      <c r="B12" s="227" t="s">
        <v>17</v>
      </c>
    </row>
    <row r="13" spans="2:3" ht="18" customHeight="1" x14ac:dyDescent="0.35">
      <c r="B13" s="228" t="s">
        <v>18</v>
      </c>
    </row>
    <row r="14" spans="2:3" ht="60" customHeight="1" x14ac:dyDescent="0.35">
      <c r="B14" s="229" t="s">
        <v>19</v>
      </c>
    </row>
    <row r="15" spans="2:3" ht="21" customHeight="1" x14ac:dyDescent="0.35">
      <c r="B15" s="144" t="s">
        <v>20</v>
      </c>
    </row>
    <row r="16" spans="2:3" ht="34.5" customHeight="1" x14ac:dyDescent="0.35">
      <c r="B16" s="104" t="s">
        <v>21</v>
      </c>
    </row>
    <row r="17" spans="2:2" ht="80.25" customHeight="1" x14ac:dyDescent="0.35">
      <c r="B17" s="104" t="s">
        <v>22</v>
      </c>
    </row>
    <row r="18" spans="2:2" ht="48" customHeight="1" x14ac:dyDescent="0.35">
      <c r="B18" s="104" t="s">
        <v>23</v>
      </c>
    </row>
    <row r="19" spans="2:2" ht="48" customHeight="1" x14ac:dyDescent="0.35">
      <c r="B19" s="104" t="s">
        <v>315</v>
      </c>
    </row>
    <row r="20" spans="2:2" x14ac:dyDescent="0.35">
      <c r="B20" s="213" t="s">
        <v>24</v>
      </c>
    </row>
    <row r="22" spans="2:2" ht="14.25" customHeight="1" x14ac:dyDescent="0.35">
      <c r="B22" s="74" t="s">
        <v>25</v>
      </c>
    </row>
    <row r="23" spans="2:2" ht="17.25" customHeight="1" x14ac:dyDescent="0.35">
      <c r="B23" s="104" t="s">
        <v>26</v>
      </c>
    </row>
    <row r="24" spans="2:2" ht="63.75" customHeight="1" x14ac:dyDescent="0.35">
      <c r="B24" s="104" t="s">
        <v>27</v>
      </c>
    </row>
    <row r="25" spans="2:2" ht="18.75" customHeight="1" x14ac:dyDescent="0.35">
      <c r="B25" s="146" t="s">
        <v>7</v>
      </c>
    </row>
    <row r="26" spans="2:2" ht="31.5" customHeight="1" x14ac:dyDescent="0.35">
      <c r="B26" s="104" t="s">
        <v>28</v>
      </c>
    </row>
    <row r="27" spans="2:2" x14ac:dyDescent="0.35">
      <c r="B27" s="145" t="s">
        <v>29</v>
      </c>
    </row>
    <row r="28" spans="2:2" ht="39" customHeight="1" x14ac:dyDescent="0.35">
      <c r="B28" s="104" t="s">
        <v>30</v>
      </c>
    </row>
    <row r="29" spans="2:2" x14ac:dyDescent="0.35">
      <c r="B29" s="147" t="s">
        <v>31</v>
      </c>
    </row>
    <row r="30" spans="2:2" x14ac:dyDescent="0.35">
      <c r="B30" t="s">
        <v>32</v>
      </c>
    </row>
  </sheetData>
  <sheetProtection algorithmName="SHA-512" hashValue="O5HIiqtx/mxxQEcJGxliT7RNIR1tfhcelvdr0PdEZTmzyaBqldIAalcp5Cb0fi7DnoQh+496Be05CXdATlJM5Q==" saltValue="Fv1MUq/SDsgI2ACCk/zrYQ==" spinCount="100000" sheet="1" objects="1" scenarios="1"/>
  <hyperlinks>
    <hyperlink ref="B27" r:id="rId1" xr:uid="{00000000-0004-0000-0100-000000000000}"/>
    <hyperlink ref="B29" r:id="rId2" xr:uid="{00000000-0004-0000-0100-000001000000}"/>
    <hyperlink ref="B25" location="Uppstart!A4" display="Till fliken Uppstart" xr:uid="{00000000-0004-0000-0100-000002000000}"/>
    <hyperlink ref="B1" location="Uppstart!A4" display="Till fliken Uppstart" xr:uid="{00000000-0004-0000-0100-000003000000}"/>
    <hyperlink ref="C1" r:id="rId3" xr:uid="{8EFEDD63-8614-42DD-9B0E-94131BD1674C}"/>
  </hyperlinks>
  <pageMargins left="0.70866141732283472" right="0.70866141732283472" top="0.74803149606299213" bottom="0.59055118110236227" header="0.31496062992125984" footer="0.31496062992125984"/>
  <pageSetup paperSize="9" scale="90" orientation="portrait" verticalDpi="4294967295" r:id="rId4"/>
  <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279BF-6404-42A8-B641-73AED186E42E}">
  <dimension ref="A1"/>
  <sheetViews>
    <sheetView workbookViewId="0"/>
  </sheetViews>
  <sheetFormatPr defaultRowHeight="14.5" x14ac:dyDescent="0.3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32"/>
  <sheetViews>
    <sheetView workbookViewId="0">
      <pane ySplit="2" topLeftCell="A3" activePane="bottomLeft" state="frozen"/>
      <selection pane="bottomLeft" activeCell="A14" sqref="A14"/>
    </sheetView>
  </sheetViews>
  <sheetFormatPr defaultRowHeight="14.5" x14ac:dyDescent="0.35"/>
  <cols>
    <col min="1" max="1" width="25.7265625" customWidth="1"/>
    <col min="2" max="13" width="5.54296875" customWidth="1"/>
  </cols>
  <sheetData>
    <row r="1" spans="1:15" x14ac:dyDescent="0.35">
      <c r="A1" t="s">
        <v>289</v>
      </c>
      <c r="B1" s="131" t="s">
        <v>151</v>
      </c>
      <c r="C1" s="131" t="s">
        <v>152</v>
      </c>
      <c r="D1" s="131" t="s">
        <v>153</v>
      </c>
      <c r="E1" s="131" t="s">
        <v>154</v>
      </c>
      <c r="F1" s="131" t="s">
        <v>70</v>
      </c>
      <c r="G1" s="131" t="s">
        <v>155</v>
      </c>
      <c r="H1" s="131" t="s">
        <v>156</v>
      </c>
      <c r="I1" s="131" t="s">
        <v>157</v>
      </c>
      <c r="J1" s="131" t="s">
        <v>158</v>
      </c>
      <c r="K1" s="131" t="s">
        <v>159</v>
      </c>
      <c r="L1" s="131" t="s">
        <v>160</v>
      </c>
      <c r="M1" s="131" t="s">
        <v>161</v>
      </c>
      <c r="N1" s="149" t="s">
        <v>290</v>
      </c>
      <c r="O1" s="149" t="s">
        <v>291</v>
      </c>
    </row>
    <row r="4" spans="1:15" x14ac:dyDescent="0.35">
      <c r="A4" s="132" t="s">
        <v>65</v>
      </c>
      <c r="O4" s="330" t="s">
        <v>40</v>
      </c>
    </row>
    <row r="5" spans="1:15" x14ac:dyDescent="0.35">
      <c r="A5" t="s">
        <v>292</v>
      </c>
    </row>
    <row r="6" spans="1:15" x14ac:dyDescent="0.35">
      <c r="A6" t="s">
        <v>293</v>
      </c>
    </row>
    <row r="7" spans="1:15" x14ac:dyDescent="0.35">
      <c r="A7" t="s">
        <v>294</v>
      </c>
    </row>
    <row r="8" spans="1:15" x14ac:dyDescent="0.35">
      <c r="A8" t="s">
        <v>295</v>
      </c>
    </row>
    <row r="9" spans="1:15" x14ac:dyDescent="0.35">
      <c r="A9" t="s">
        <v>296</v>
      </c>
    </row>
    <row r="10" spans="1:15" x14ac:dyDescent="0.35">
      <c r="A10" t="s">
        <v>297</v>
      </c>
    </row>
    <row r="11" spans="1:15" x14ac:dyDescent="0.35">
      <c r="A11" t="s">
        <v>298</v>
      </c>
    </row>
    <row r="13" spans="1:15" x14ac:dyDescent="0.35">
      <c r="A13" s="63" t="s">
        <v>299</v>
      </c>
      <c r="B13" s="133"/>
      <c r="C13" s="133"/>
      <c r="D13" s="133"/>
      <c r="E13" s="133"/>
      <c r="F13" s="133"/>
      <c r="G13" s="133"/>
      <c r="H13" s="133"/>
      <c r="I13" s="133"/>
      <c r="J13" s="133"/>
      <c r="K13" s="133"/>
      <c r="L13" s="133"/>
      <c r="M13" s="133"/>
      <c r="N13" s="133"/>
      <c r="O13" s="134"/>
    </row>
    <row r="14" spans="1:15" x14ac:dyDescent="0.35">
      <c r="A14" s="135"/>
      <c r="B14" s="86"/>
      <c r="C14" s="86"/>
      <c r="D14" s="86"/>
      <c r="E14" s="86"/>
      <c r="F14" s="86"/>
      <c r="G14" s="86"/>
      <c r="H14" s="86"/>
      <c r="I14" s="86"/>
      <c r="J14" s="86"/>
      <c r="K14" s="86"/>
      <c r="L14" s="86"/>
      <c r="M14" s="86"/>
      <c r="N14" s="86"/>
      <c r="O14" s="136"/>
    </row>
    <row r="15" spans="1:15" x14ac:dyDescent="0.35">
      <c r="A15" s="135"/>
      <c r="B15" s="86"/>
      <c r="C15" s="86"/>
      <c r="D15" s="86"/>
      <c r="E15" s="86"/>
      <c r="F15" s="86"/>
      <c r="G15" s="86"/>
      <c r="H15" s="86"/>
      <c r="I15" s="86"/>
      <c r="J15" s="86"/>
      <c r="K15" s="86"/>
      <c r="L15" s="86"/>
      <c r="M15" s="86"/>
      <c r="N15" s="86"/>
      <c r="O15" s="136"/>
    </row>
    <row r="16" spans="1:15" x14ac:dyDescent="0.35">
      <c r="A16" s="135"/>
      <c r="B16" s="86"/>
      <c r="C16" s="86"/>
      <c r="D16" s="86"/>
      <c r="E16" s="86"/>
      <c r="F16" s="86"/>
      <c r="G16" s="86"/>
      <c r="H16" s="86"/>
      <c r="I16" s="86"/>
      <c r="J16" s="86"/>
      <c r="K16" s="86"/>
      <c r="L16" s="86"/>
      <c r="M16" s="86"/>
      <c r="N16" s="86"/>
      <c r="O16" s="136"/>
    </row>
    <row r="17" spans="1:15" x14ac:dyDescent="0.35">
      <c r="A17" s="135"/>
      <c r="B17" s="86"/>
      <c r="C17" s="86"/>
      <c r="D17" s="86"/>
      <c r="E17" s="86"/>
      <c r="F17" s="86"/>
      <c r="G17" s="86"/>
      <c r="H17" s="86"/>
      <c r="I17" s="86"/>
      <c r="J17" s="86"/>
      <c r="K17" s="86"/>
      <c r="L17" s="86"/>
      <c r="M17" s="86"/>
      <c r="N17" s="86"/>
      <c r="O17" s="136"/>
    </row>
    <row r="18" spans="1:15" x14ac:dyDescent="0.35">
      <c r="A18" s="135"/>
      <c r="B18" s="86"/>
      <c r="C18" s="86"/>
      <c r="D18" s="86"/>
      <c r="E18" s="86"/>
      <c r="F18" s="86"/>
      <c r="G18" s="86"/>
      <c r="H18" s="86"/>
      <c r="I18" s="86"/>
      <c r="J18" s="86"/>
      <c r="K18" s="86"/>
      <c r="L18" s="86"/>
      <c r="M18" s="86"/>
      <c r="N18" s="86"/>
      <c r="O18" s="136"/>
    </row>
    <row r="19" spans="1:15" x14ac:dyDescent="0.35">
      <c r="A19" s="135"/>
      <c r="B19" s="86"/>
      <c r="C19" s="86"/>
      <c r="D19" s="86"/>
      <c r="E19" s="86"/>
      <c r="F19" s="86"/>
      <c r="G19" s="86"/>
      <c r="H19" s="86"/>
      <c r="I19" s="86"/>
      <c r="J19" s="86"/>
      <c r="K19" s="86"/>
      <c r="L19" s="86"/>
      <c r="M19" s="86"/>
      <c r="N19" s="86"/>
      <c r="O19" s="136"/>
    </row>
    <row r="20" spans="1:15" x14ac:dyDescent="0.35">
      <c r="A20" s="135"/>
      <c r="B20" s="86"/>
      <c r="C20" s="86"/>
      <c r="D20" s="86"/>
      <c r="E20" s="86"/>
      <c r="F20" s="86"/>
      <c r="G20" s="86"/>
      <c r="H20" s="86"/>
      <c r="I20" s="86"/>
      <c r="J20" s="86"/>
      <c r="K20" s="86"/>
      <c r="L20" s="86"/>
      <c r="M20" s="86"/>
      <c r="N20" s="86"/>
      <c r="O20" s="136"/>
    </row>
    <row r="21" spans="1:15" x14ac:dyDescent="0.35">
      <c r="A21" s="135"/>
      <c r="B21" s="86"/>
      <c r="C21" s="86"/>
      <c r="D21" s="86"/>
      <c r="E21" s="86"/>
      <c r="F21" s="86"/>
      <c r="G21" s="86"/>
      <c r="H21" s="86"/>
      <c r="I21" s="86"/>
      <c r="J21" s="86"/>
      <c r="K21" s="86"/>
      <c r="L21" s="86"/>
      <c r="M21" s="86"/>
      <c r="N21" s="86"/>
      <c r="O21" s="136"/>
    </row>
    <row r="22" spans="1:15" x14ac:dyDescent="0.35">
      <c r="A22" s="135"/>
      <c r="B22" s="86"/>
      <c r="C22" s="86"/>
      <c r="D22" s="86"/>
      <c r="E22" s="86"/>
      <c r="F22" s="86"/>
      <c r="G22" s="86"/>
      <c r="H22" s="86"/>
      <c r="I22" s="86"/>
      <c r="J22" s="86"/>
      <c r="K22" s="86"/>
      <c r="L22" s="86"/>
      <c r="M22" s="86"/>
      <c r="N22" s="86"/>
      <c r="O22" s="136"/>
    </row>
    <row r="23" spans="1:15" x14ac:dyDescent="0.35">
      <c r="A23" s="135"/>
      <c r="B23" s="86"/>
      <c r="C23" s="86"/>
      <c r="D23" s="86"/>
      <c r="E23" s="86"/>
      <c r="F23" s="86"/>
      <c r="G23" s="86"/>
      <c r="H23" s="86"/>
      <c r="I23" s="86"/>
      <c r="J23" s="86"/>
      <c r="K23" s="86"/>
      <c r="L23" s="86"/>
      <c r="M23" s="86"/>
      <c r="N23" s="86"/>
      <c r="O23" s="136"/>
    </row>
    <row r="24" spans="1:15" x14ac:dyDescent="0.35">
      <c r="A24" s="135"/>
      <c r="B24" s="86"/>
      <c r="C24" s="86"/>
      <c r="D24" s="86"/>
      <c r="E24" s="86"/>
      <c r="F24" s="86"/>
      <c r="G24" s="86"/>
      <c r="H24" s="86"/>
      <c r="I24" s="86"/>
      <c r="J24" s="86"/>
      <c r="K24" s="86"/>
      <c r="L24" s="86"/>
      <c r="M24" s="86"/>
      <c r="N24" s="86"/>
      <c r="O24" s="136"/>
    </row>
    <row r="25" spans="1:15" x14ac:dyDescent="0.35">
      <c r="A25" s="135"/>
      <c r="B25" s="86"/>
      <c r="C25" s="86"/>
      <c r="D25" s="86"/>
      <c r="E25" s="86"/>
      <c r="F25" s="86"/>
      <c r="G25" s="86"/>
      <c r="H25" s="86"/>
      <c r="I25" s="86"/>
      <c r="J25" s="86"/>
      <c r="K25" s="86"/>
      <c r="L25" s="86"/>
      <c r="M25" s="86"/>
      <c r="N25" s="86"/>
      <c r="O25" s="136"/>
    </row>
    <row r="26" spans="1:15" x14ac:dyDescent="0.35">
      <c r="A26" s="135"/>
      <c r="B26" s="86"/>
      <c r="C26" s="86"/>
      <c r="D26" s="86"/>
      <c r="E26" s="86"/>
      <c r="F26" s="86"/>
      <c r="G26" s="86"/>
      <c r="H26" s="86"/>
      <c r="I26" s="86"/>
      <c r="J26" s="86"/>
      <c r="K26" s="86"/>
      <c r="L26" s="86"/>
      <c r="M26" s="86"/>
      <c r="N26" s="86"/>
      <c r="O26" s="136"/>
    </row>
    <row r="27" spans="1:15" x14ac:dyDescent="0.35">
      <c r="A27" s="135"/>
      <c r="B27" s="86"/>
      <c r="C27" s="86"/>
      <c r="D27" s="86"/>
      <c r="E27" s="86"/>
      <c r="F27" s="86"/>
      <c r="G27" s="86"/>
      <c r="H27" s="86"/>
      <c r="I27" s="86"/>
      <c r="J27" s="86"/>
      <c r="K27" s="86"/>
      <c r="L27" s="86"/>
      <c r="M27" s="86"/>
      <c r="N27" s="86"/>
      <c r="O27" s="136"/>
    </row>
    <row r="28" spans="1:15" x14ac:dyDescent="0.35">
      <c r="A28" s="135"/>
      <c r="B28" s="86"/>
      <c r="C28" s="86"/>
      <c r="D28" s="86"/>
      <c r="E28" s="86"/>
      <c r="F28" s="86"/>
      <c r="G28" s="86"/>
      <c r="H28" s="86"/>
      <c r="I28" s="86"/>
      <c r="J28" s="86"/>
      <c r="K28" s="86"/>
      <c r="L28" s="86"/>
      <c r="M28" s="86"/>
      <c r="N28" s="86"/>
      <c r="O28" s="136"/>
    </row>
    <row r="29" spans="1:15" x14ac:dyDescent="0.35">
      <c r="A29" s="135"/>
      <c r="B29" s="86"/>
      <c r="C29" s="86"/>
      <c r="D29" s="86"/>
      <c r="E29" s="86"/>
      <c r="F29" s="86"/>
      <c r="G29" s="86"/>
      <c r="H29" s="86"/>
      <c r="I29" s="86"/>
      <c r="J29" s="86"/>
      <c r="K29" s="86"/>
      <c r="L29" s="86"/>
      <c r="M29" s="86"/>
      <c r="N29" s="86"/>
      <c r="O29" s="136"/>
    </row>
    <row r="30" spans="1:15" x14ac:dyDescent="0.35">
      <c r="A30" s="135"/>
      <c r="B30" s="86"/>
      <c r="C30" s="86"/>
      <c r="D30" s="86"/>
      <c r="E30" s="86"/>
      <c r="F30" s="86"/>
      <c r="G30" s="86"/>
      <c r="H30" s="86"/>
      <c r="I30" s="86"/>
      <c r="J30" s="86"/>
      <c r="K30" s="86"/>
      <c r="L30" s="86"/>
      <c r="M30" s="86"/>
      <c r="N30" s="86"/>
      <c r="O30" s="136"/>
    </row>
    <row r="31" spans="1:15" x14ac:dyDescent="0.35">
      <c r="A31" s="135"/>
      <c r="B31" s="86"/>
      <c r="C31" s="86"/>
      <c r="D31" s="86"/>
      <c r="E31" s="86"/>
      <c r="F31" s="86"/>
      <c r="G31" s="86"/>
      <c r="H31" s="86"/>
      <c r="I31" s="86"/>
      <c r="J31" s="86"/>
      <c r="K31" s="86"/>
      <c r="L31" s="86"/>
      <c r="M31" s="86"/>
      <c r="N31" s="86"/>
      <c r="O31" s="136"/>
    </row>
    <row r="32" spans="1:15" x14ac:dyDescent="0.35">
      <c r="A32" s="137"/>
      <c r="B32" s="138"/>
      <c r="C32" s="138"/>
      <c r="D32" s="138"/>
      <c r="E32" s="138"/>
      <c r="F32" s="138"/>
      <c r="G32" s="138"/>
      <c r="H32" s="138"/>
      <c r="I32" s="138"/>
      <c r="J32" s="138"/>
      <c r="K32" s="138"/>
      <c r="L32" s="138"/>
      <c r="M32" s="138"/>
      <c r="N32" s="138"/>
      <c r="O32" s="139"/>
    </row>
  </sheetData>
  <sheetProtection algorithmName="SHA-512" hashValue="U/RI5g0htu33+icNQCEAGTRhQVMCCLLpggn7GStVyVJ8RMsUsu2P54cvRPoaYtu/tCrroi50kYvSlTEum7btpg==" saltValue="r7a93U+sYuLaKfPhE4yiNA==" spinCount="100000" sheet="1" selectLockedCells="1"/>
  <hyperlinks>
    <hyperlink ref="B1" location="Jan!C8" display="Jan" xr:uid="{00000000-0004-0000-1300-000000000000}"/>
    <hyperlink ref="C1" location="feb!C8" display="Feb" xr:uid="{00000000-0004-0000-1300-000001000000}"/>
    <hyperlink ref="D1" location="Mar!C8" display="Mar" xr:uid="{00000000-0004-0000-1300-000002000000}"/>
    <hyperlink ref="E1" location="Apr!C8" display="Apr" xr:uid="{00000000-0004-0000-1300-000003000000}"/>
    <hyperlink ref="F1" location="Maj!C8" display="Maj" xr:uid="{00000000-0004-0000-1300-000004000000}"/>
    <hyperlink ref="G1" location="Jun!C8" display="Jun" xr:uid="{00000000-0004-0000-1300-000005000000}"/>
    <hyperlink ref="H1" location="Jul!C8" display="Jul" xr:uid="{00000000-0004-0000-1300-000006000000}"/>
    <hyperlink ref="I1" location="Aug!C8" display="Aug" xr:uid="{00000000-0004-0000-1300-000007000000}"/>
    <hyperlink ref="J1" location="Sep!C8" display="Sep" xr:uid="{00000000-0004-0000-1300-000008000000}"/>
    <hyperlink ref="K1" location="Okt!C8" display="Okt" xr:uid="{00000000-0004-0000-1300-000009000000}"/>
    <hyperlink ref="L1" location="Nov!C8" display="Nov" xr:uid="{00000000-0004-0000-1300-00000A000000}"/>
    <hyperlink ref="M1" location="Dec!C8" display="Dec" xr:uid="{00000000-0004-0000-1300-00000B000000}"/>
    <hyperlink ref="N1" location="Uppstart!A4" display="Uppstart" xr:uid="{00000000-0004-0000-1300-00000C000000}"/>
    <hyperlink ref="O1" location="Semester!A1" display="Semester" xr:uid="{00000000-0004-0000-1300-00000D000000}"/>
    <hyperlink ref="O4" r:id="rId1" xr:uid="{F1E4EC99-69AC-4847-9C76-54D53DBF8825}"/>
  </hyperlinks>
  <pageMargins left="0.7" right="0.7" top="0.75" bottom="0.75" header="0.3" footer="0.3"/>
  <pageSetup paperSize="9" orientation="landscape" horizontalDpi="4294967295" verticalDpi="4294967295"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2"/>
  <sheetViews>
    <sheetView showGridLines="0" workbookViewId="0">
      <pane ySplit="3" topLeftCell="A4" activePane="bottomLeft" state="frozen"/>
      <selection pane="bottomLeft" activeCell="C5" sqref="C5:K5"/>
    </sheetView>
  </sheetViews>
  <sheetFormatPr defaultRowHeight="14.5" x14ac:dyDescent="0.35"/>
  <cols>
    <col min="1" max="1" width="2.81640625" customWidth="1"/>
    <col min="2" max="2" width="11.81640625" customWidth="1"/>
    <col min="3" max="3" width="6.26953125" customWidth="1"/>
    <col min="4" max="4" width="6.1796875" customWidth="1"/>
    <col min="5" max="5" width="5.1796875" customWidth="1"/>
    <col min="6" max="6" width="6.453125" customWidth="1"/>
    <col min="7" max="8" width="5.81640625" customWidth="1"/>
    <col min="9" max="9" width="5.1796875" customWidth="1"/>
    <col min="10" max="10" width="4.7265625" customWidth="1"/>
    <col min="11" max="13" width="5.1796875" customWidth="1"/>
    <col min="14" max="14" width="6.6328125" customWidth="1"/>
    <col min="15" max="15" width="4.81640625" customWidth="1"/>
    <col min="16" max="16" width="4.7265625" customWidth="1"/>
    <col min="17" max="17" width="6.08984375" customWidth="1"/>
    <col min="18" max="18" width="4.81640625" customWidth="1"/>
    <col min="19" max="19" width="4.81640625" style="72" customWidth="1"/>
    <col min="20" max="20" width="4" customWidth="1"/>
    <col min="21" max="21" width="4.08984375" customWidth="1"/>
    <col min="22" max="23" width="4" customWidth="1"/>
    <col min="24" max="24" width="4.6328125" customWidth="1"/>
    <col min="25" max="25" width="4.90625" customWidth="1"/>
    <col min="26" max="26" width="4.26953125" customWidth="1"/>
    <col min="27" max="27" width="4.1796875" customWidth="1"/>
    <col min="28" max="28" width="4.26953125" customWidth="1"/>
    <col min="29" max="29" width="3.7265625" bestFit="1" customWidth="1"/>
    <col min="30" max="30" width="9.26953125" hidden="1" customWidth="1"/>
    <col min="31" max="31" width="10" hidden="1" customWidth="1"/>
    <col min="32" max="32" width="5.453125" hidden="1" customWidth="1"/>
    <col min="33" max="34" width="9.1796875" hidden="1" customWidth="1"/>
    <col min="35" max="35" width="8.7265625" hidden="1" customWidth="1"/>
  </cols>
  <sheetData>
    <row r="1" spans="1:31" ht="31.5" customHeight="1" x14ac:dyDescent="0.55000000000000004">
      <c r="A1" s="63"/>
      <c r="B1" s="64"/>
      <c r="C1" s="64"/>
      <c r="D1" s="64"/>
      <c r="E1" s="65"/>
      <c r="F1" s="65"/>
      <c r="G1" s="65"/>
      <c r="H1" s="64"/>
      <c r="I1" s="65"/>
      <c r="J1" s="65"/>
      <c r="K1" s="66" t="s">
        <v>304</v>
      </c>
      <c r="L1" s="65"/>
      <c r="M1" s="67"/>
      <c r="N1" s="67"/>
      <c r="O1" s="67"/>
      <c r="P1" s="67"/>
      <c r="Q1" s="67"/>
      <c r="R1" s="67"/>
      <c r="S1" s="68"/>
      <c r="T1" s="67"/>
      <c r="U1" s="67"/>
      <c r="V1" s="67"/>
      <c r="W1" s="67"/>
      <c r="X1" s="67"/>
      <c r="Y1" s="67"/>
      <c r="Z1" s="381" t="s">
        <v>40</v>
      </c>
      <c r="AA1" s="381"/>
      <c r="AB1" s="67"/>
      <c r="AC1" s="361"/>
      <c r="AD1" s="326"/>
    </row>
    <row r="2" spans="1:31" x14ac:dyDescent="0.35">
      <c r="A2" s="69"/>
      <c r="K2" t="s">
        <v>33</v>
      </c>
      <c r="M2" s="31"/>
      <c r="N2" s="31"/>
      <c r="O2" s="31"/>
      <c r="P2" s="31"/>
      <c r="Q2" s="332"/>
      <c r="R2" s="31"/>
      <c r="S2" s="70"/>
      <c r="T2" s="31"/>
      <c r="U2" s="31"/>
      <c r="V2" s="31"/>
      <c r="W2" s="31"/>
      <c r="X2" s="31"/>
      <c r="Y2" s="31"/>
      <c r="Z2" s="31"/>
      <c r="AA2" s="31"/>
      <c r="AB2" s="31"/>
      <c r="AC2" s="362"/>
      <c r="AD2" s="326"/>
    </row>
    <row r="3" spans="1:31" x14ac:dyDescent="0.35">
      <c r="A3" s="71"/>
      <c r="B3" s="2"/>
      <c r="C3" s="2"/>
      <c r="D3" s="392" t="s">
        <v>34</v>
      </c>
      <c r="E3" s="392"/>
      <c r="F3" s="392"/>
      <c r="G3" s="392"/>
      <c r="H3" s="392"/>
      <c r="I3" s="392"/>
      <c r="J3" s="392"/>
      <c r="K3" s="392"/>
      <c r="L3" s="392"/>
      <c r="M3" s="392"/>
      <c r="N3" s="392"/>
      <c r="O3" s="392"/>
      <c r="P3" s="392"/>
      <c r="Q3" s="392"/>
      <c r="R3" s="392"/>
      <c r="S3" s="392"/>
      <c r="T3" s="392"/>
      <c r="U3" s="392"/>
      <c r="V3" s="392"/>
      <c r="W3" s="392"/>
      <c r="X3" s="392"/>
      <c r="Y3" s="392"/>
      <c r="Z3" s="392"/>
      <c r="AA3" s="36"/>
      <c r="AB3" s="36"/>
      <c r="AC3" s="363"/>
      <c r="AD3" s="326"/>
    </row>
    <row r="4" spans="1:31" x14ac:dyDescent="0.35">
      <c r="B4" s="8"/>
      <c r="C4" s="8"/>
      <c r="D4" s="8"/>
      <c r="E4" s="8"/>
      <c r="F4" s="8"/>
      <c r="G4" s="8"/>
      <c r="H4" s="8"/>
      <c r="W4" s="73"/>
    </row>
    <row r="5" spans="1:31" x14ac:dyDescent="0.35">
      <c r="A5" s="74" t="s">
        <v>35</v>
      </c>
      <c r="B5" s="75" t="s">
        <v>36</v>
      </c>
      <c r="C5" s="393" t="s">
        <v>37</v>
      </c>
      <c r="D5" s="394"/>
      <c r="E5" s="394"/>
      <c r="F5" s="394"/>
      <c r="G5" s="394"/>
      <c r="H5" s="394"/>
      <c r="I5" s="394"/>
      <c r="J5" s="394"/>
      <c r="K5" s="395"/>
      <c r="L5" s="76" t="s">
        <v>38</v>
      </c>
      <c r="M5" s="74" t="s">
        <v>39</v>
      </c>
      <c r="N5" s="74"/>
      <c r="T5" s="34"/>
      <c r="U5" s="34"/>
      <c r="W5" s="106"/>
      <c r="X5" s="106"/>
      <c r="Y5" s="106"/>
      <c r="AB5" s="149" t="s">
        <v>40</v>
      </c>
      <c r="AC5" s="31"/>
      <c r="AE5" t="s">
        <v>37</v>
      </c>
    </row>
    <row r="6" spans="1:31" x14ac:dyDescent="0.35">
      <c r="B6" s="75" t="s">
        <v>41</v>
      </c>
      <c r="C6" s="393" t="s">
        <v>42</v>
      </c>
      <c r="D6" s="394"/>
      <c r="E6" s="394"/>
      <c r="F6" s="394"/>
      <c r="G6" s="394"/>
      <c r="H6" s="394"/>
      <c r="I6" s="394"/>
      <c r="J6" s="394"/>
      <c r="K6" s="395"/>
      <c r="M6" s="156" t="str">
        <f>Admin1!A3</f>
        <v>Period</v>
      </c>
      <c r="N6" s="383" t="str">
        <f>Admin1!B3</f>
        <v>Börjar</v>
      </c>
      <c r="O6" s="383"/>
      <c r="P6" s="383" t="str">
        <f>Admin1!C3</f>
        <v>Slutar</v>
      </c>
      <c r="Q6" s="383"/>
      <c r="R6" s="383"/>
      <c r="S6" s="157" t="str">
        <f>Admin1!D3</f>
        <v>Ssg</v>
      </c>
      <c r="T6" s="385" t="str">
        <f>Admin1!E3</f>
        <v>Arb-dgr/vecka</v>
      </c>
      <c r="U6" s="385"/>
      <c r="V6" s="385"/>
      <c r="W6" s="385" t="str">
        <f>Admin1!F3</f>
        <v>Arb-tim/dag</v>
      </c>
      <c r="X6" s="385"/>
      <c r="Y6" s="385"/>
      <c r="Z6" s="385" t="str">
        <f>Admin1!N65</f>
        <v>Ber arb-dgr/v</v>
      </c>
      <c r="AA6" s="385"/>
      <c r="AB6" s="385"/>
      <c r="AC6" s="385"/>
    </row>
    <row r="7" spans="1:31" x14ac:dyDescent="0.35">
      <c r="B7" s="75" t="str">
        <f>"Ålder" &amp; RIGHT(K1,5) &amp; ":"</f>
        <v>Ålder 2021:</v>
      </c>
      <c r="C7" s="298"/>
      <c r="D7" s="190" t="s">
        <v>43</v>
      </c>
      <c r="E7" s="64"/>
      <c r="F7" s="64"/>
      <c r="G7" s="396" t="str">
        <f>Semester!B9</f>
        <v xml:space="preserve">Helårssemester: </v>
      </c>
      <c r="H7" s="397"/>
      <c r="I7" s="398"/>
      <c r="J7" s="18">
        <f>SUM(Semester!C9)</f>
        <v>0</v>
      </c>
      <c r="K7" t="s">
        <v>44</v>
      </c>
      <c r="M7" s="28" t="s">
        <v>35</v>
      </c>
      <c r="N7" s="389">
        <v>44197</v>
      </c>
      <c r="O7" s="389"/>
      <c r="P7" s="388">
        <v>44561</v>
      </c>
      <c r="Q7" s="388"/>
      <c r="R7" s="388"/>
      <c r="S7" s="359">
        <v>1</v>
      </c>
      <c r="T7" s="386">
        <v>5</v>
      </c>
      <c r="U7" s="386"/>
      <c r="V7" s="386"/>
      <c r="W7" s="382" t="str">
        <f>Admin1!F4</f>
        <v>8 tim 0 min</v>
      </c>
      <c r="X7" s="382"/>
      <c r="Y7" s="382"/>
      <c r="Z7" s="384">
        <f>Admin1!O44</f>
        <v>4.7950000000000008</v>
      </c>
      <c r="AA7" s="384"/>
      <c r="AB7" s="384"/>
      <c r="AC7" s="384"/>
      <c r="AE7" t="s">
        <v>42</v>
      </c>
    </row>
    <row r="8" spans="1:31" x14ac:dyDescent="0.35">
      <c r="B8" s="75"/>
      <c r="C8" s="75"/>
      <c r="E8" s="399" t="str">
        <f>Semester!B10</f>
        <v xml:space="preserve">Anställningstidens sem: </v>
      </c>
      <c r="F8" s="400"/>
      <c r="G8" s="400"/>
      <c r="H8" s="398"/>
      <c r="I8" s="189">
        <f>Semester!C10</f>
        <v>0</v>
      </c>
      <c r="J8" t="s">
        <v>44</v>
      </c>
      <c r="M8" s="28" t="s">
        <v>45</v>
      </c>
      <c r="N8" s="387" t="str">
        <f>Admin1!B5</f>
        <v/>
      </c>
      <c r="O8" s="387"/>
      <c r="P8" s="388"/>
      <c r="Q8" s="388"/>
      <c r="R8" s="388"/>
      <c r="S8" s="299"/>
      <c r="T8" s="386"/>
      <c r="U8" s="386"/>
      <c r="V8" s="386"/>
      <c r="W8" s="382" t="str">
        <f>Admin1!F5</f>
        <v/>
      </c>
      <c r="X8" s="382"/>
      <c r="Y8" s="382"/>
      <c r="Z8" s="384">
        <f>Admin1!O65</f>
        <v>0</v>
      </c>
      <c r="AA8" s="384"/>
      <c r="AB8" s="384"/>
      <c r="AC8" s="384"/>
    </row>
    <row r="9" spans="1:31" x14ac:dyDescent="0.35">
      <c r="B9" s="75"/>
      <c r="C9" s="399" t="str">
        <f>Semester!A33</f>
        <v xml:space="preserve">Uttagna/planerade semesterdagar: </v>
      </c>
      <c r="D9" s="400"/>
      <c r="E9" s="400"/>
      <c r="F9" s="400"/>
      <c r="G9" s="400"/>
      <c r="H9" s="398"/>
      <c r="I9" s="189">
        <f>Semester!E33</f>
        <v>0</v>
      </c>
      <c r="J9" t="s">
        <v>44</v>
      </c>
      <c r="M9" s="28" t="s">
        <v>46</v>
      </c>
      <c r="N9" s="380" t="str">
        <f>Admin1!B6</f>
        <v/>
      </c>
      <c r="O9" s="380"/>
      <c r="P9" s="388"/>
      <c r="Q9" s="388"/>
      <c r="R9" s="388"/>
      <c r="S9" s="299"/>
      <c r="T9" s="386"/>
      <c r="U9" s="386"/>
      <c r="V9" s="386"/>
      <c r="W9" s="382" t="str">
        <f>Admin1!F6</f>
        <v/>
      </c>
      <c r="X9" s="382"/>
      <c r="Y9" s="382"/>
      <c r="Z9" s="384">
        <f>Admin1!O86</f>
        <v>0</v>
      </c>
      <c r="AA9" s="384"/>
      <c r="AB9" s="384"/>
      <c r="AC9" s="384"/>
    </row>
    <row r="10" spans="1:31" ht="34.5" customHeight="1" x14ac:dyDescent="0.35">
      <c r="A10" s="356" t="s">
        <v>46</v>
      </c>
      <c r="B10" s="74" t="s">
        <v>47</v>
      </c>
      <c r="C10" s="74"/>
      <c r="J10" s="372" t="s">
        <v>48</v>
      </c>
      <c r="K10" s="372"/>
      <c r="L10" s="372"/>
      <c r="M10" s="372"/>
      <c r="N10" s="373" t="s">
        <v>49</v>
      </c>
      <c r="O10" s="373"/>
      <c r="P10" s="373"/>
      <c r="Q10" s="373"/>
      <c r="R10" s="373"/>
      <c r="S10" s="373"/>
      <c r="T10" s="373"/>
      <c r="Y10" s="14"/>
      <c r="Z10" s="390" t="s">
        <v>314</v>
      </c>
      <c r="AA10" s="390"/>
      <c r="AB10" s="390"/>
      <c r="AC10" s="390"/>
    </row>
    <row r="11" spans="1:31" ht="15.75" customHeight="1" x14ac:dyDescent="0.35">
      <c r="A11" s="326"/>
      <c r="C11" s="374" t="s">
        <v>50</v>
      </c>
      <c r="D11" s="375"/>
      <c r="E11" s="375"/>
      <c r="F11" s="375"/>
      <c r="G11" s="375"/>
      <c r="H11" s="375"/>
      <c r="I11" s="375"/>
      <c r="J11" s="375"/>
      <c r="K11" s="375"/>
      <c r="L11" s="375"/>
      <c r="M11" s="376"/>
      <c r="N11" s="377" t="s">
        <v>51</v>
      </c>
      <c r="O11" s="378"/>
      <c r="P11" s="378"/>
      <c r="Q11" s="378"/>
      <c r="R11" s="378"/>
      <c r="S11" s="378"/>
      <c r="T11" s="378"/>
      <c r="U11" s="378"/>
      <c r="V11" s="378"/>
      <c r="W11" s="378"/>
      <c r="X11" s="379"/>
      <c r="Y11" s="335"/>
      <c r="Z11" s="360" t="s">
        <v>309</v>
      </c>
      <c r="AA11" s="339" t="s">
        <v>307</v>
      </c>
      <c r="AB11" s="217"/>
      <c r="AC11" s="287"/>
    </row>
    <row r="12" spans="1:31" ht="15.5" x14ac:dyDescent="0.35">
      <c r="A12" s="326"/>
      <c r="C12" s="158"/>
      <c r="D12" s="159"/>
      <c r="E12" s="159"/>
      <c r="F12" s="331"/>
      <c r="G12" s="159"/>
      <c r="H12" s="159"/>
      <c r="I12" s="369" t="s">
        <v>52</v>
      </c>
      <c r="J12" s="370"/>
      <c r="K12" s="370"/>
      <c r="L12" s="370"/>
      <c r="M12" s="371"/>
      <c r="N12" s="160"/>
      <c r="O12" s="36"/>
      <c r="P12" s="36"/>
      <c r="Q12" s="36"/>
      <c r="R12" s="36"/>
      <c r="S12" s="36"/>
      <c r="T12" s="369" t="s">
        <v>52</v>
      </c>
      <c r="U12" s="370"/>
      <c r="V12" s="370"/>
      <c r="W12" s="370"/>
      <c r="X12" s="370"/>
      <c r="Y12" s="336"/>
      <c r="Z12" s="360"/>
      <c r="AA12" s="337" t="s">
        <v>308</v>
      </c>
      <c r="AB12" s="2"/>
      <c r="AC12" s="338"/>
    </row>
    <row r="13" spans="1:31" s="104" customFormat="1" ht="57.75" customHeight="1" thickBot="1" x14ac:dyDescent="0.4">
      <c r="A13" s="357"/>
      <c r="B13" s="116" t="s">
        <v>53</v>
      </c>
      <c r="C13" s="111" t="s">
        <v>54</v>
      </c>
      <c r="D13" s="222" t="s">
        <v>55</v>
      </c>
      <c r="E13" s="223" t="s">
        <v>56</v>
      </c>
      <c r="F13" s="111" t="s">
        <v>311</v>
      </c>
      <c r="G13" s="112" t="s">
        <v>57</v>
      </c>
      <c r="H13" s="112" t="s">
        <v>58</v>
      </c>
      <c r="I13" s="113" t="s">
        <v>59</v>
      </c>
      <c r="J13" s="113" t="s">
        <v>60</v>
      </c>
      <c r="K13" s="113" t="s">
        <v>61</v>
      </c>
      <c r="L13" s="113" t="s">
        <v>62</v>
      </c>
      <c r="M13" s="150" t="s">
        <v>63</v>
      </c>
      <c r="N13" s="111" t="s">
        <v>64</v>
      </c>
      <c r="O13" s="222" t="s">
        <v>55</v>
      </c>
      <c r="P13" s="223" t="s">
        <v>56</v>
      </c>
      <c r="Q13" s="111" t="s">
        <v>310</v>
      </c>
      <c r="R13" s="114" t="s">
        <v>57</v>
      </c>
      <c r="S13" s="114" t="s">
        <v>58</v>
      </c>
      <c r="T13" s="113" t="s">
        <v>59</v>
      </c>
      <c r="U13" s="113" t="s">
        <v>60</v>
      </c>
      <c r="V13" s="113" t="s">
        <v>61</v>
      </c>
      <c r="W13" s="113" t="s">
        <v>62</v>
      </c>
      <c r="X13" s="148" t="s">
        <v>63</v>
      </c>
      <c r="Y13" s="115" t="s">
        <v>65</v>
      </c>
      <c r="Z13" s="108"/>
      <c r="AA13" s="391" t="str">
        <f>AE13</f>
        <v/>
      </c>
      <c r="AB13" s="391"/>
      <c r="AC13" s="391"/>
      <c r="AE13" s="104" t="str">
        <f>IF(COUNTA(Z11:Z12)=2,"Endast en ruta kan markeras.",IF(COUNTA(Z11:Z12)=0,"Endast en ruta kan markeras.",IF(Z11="x","",IF(Z12="x","","Gör ditt val med ""x""."))))</f>
        <v/>
      </c>
    </row>
    <row r="14" spans="1:31" ht="20.25" customHeight="1" x14ac:dyDescent="0.35">
      <c r="A14" s="326"/>
      <c r="B14" s="122" t="s">
        <v>66</v>
      </c>
      <c r="C14" s="77">
        <f>Admin1!D10</f>
        <v>169.88000000000002</v>
      </c>
      <c r="D14" s="78">
        <f>Jan!D38</f>
        <v>0</v>
      </c>
      <c r="E14" s="105">
        <f>SUM(I14:M14)</f>
        <v>0</v>
      </c>
      <c r="F14" s="253">
        <f>IF($Z$11="x",IF(C14=0,0,C14),IF(C14=0,0,C14))</f>
        <v>169.88000000000002</v>
      </c>
      <c r="G14" s="253">
        <f>IF($Z$11="x",IF(D14=0,0,D14),IF(D14=0,0,D14))</f>
        <v>0</v>
      </c>
      <c r="H14" s="253">
        <f>IF($Z$11="x",IF(E14=0,0,E14),IF(E14=0,0,E14))</f>
        <v>0</v>
      </c>
      <c r="I14" s="79">
        <f>Jan!E38</f>
        <v>0</v>
      </c>
      <c r="J14" s="79">
        <f>Jan!F38</f>
        <v>0</v>
      </c>
      <c r="K14" s="79">
        <f>Jan!G38</f>
        <v>0</v>
      </c>
      <c r="L14" s="79">
        <f>Jan!H38</f>
        <v>0</v>
      </c>
      <c r="M14" s="80">
        <f>Jan!I38</f>
        <v>0</v>
      </c>
      <c r="N14" s="319">
        <f>Admin1!C10</f>
        <v>21.235000000000003</v>
      </c>
      <c r="O14" s="81">
        <f>Jan!D37</f>
        <v>0</v>
      </c>
      <c r="P14" s="81">
        <f>SUM(T14:X14)</f>
        <v>0</v>
      </c>
      <c r="Q14" s="349">
        <f>IF($Z$11="x",IF(N14=0,0,N14),IF(N14=0,0,N14))</f>
        <v>21.235000000000003</v>
      </c>
      <c r="R14" s="82">
        <f>IF($Z$11="x",IF(O14=0,0,O14),IF(O14=0,0,O14))</f>
        <v>0</v>
      </c>
      <c r="S14" s="82">
        <f>IF($Z$11="x",IF(P14=0,0,P14),IF(P14=0,0,P14))</f>
        <v>0</v>
      </c>
      <c r="T14" s="83">
        <f>Jan!E37</f>
        <v>0</v>
      </c>
      <c r="U14" s="83">
        <f>Jan!F37</f>
        <v>0</v>
      </c>
      <c r="V14" s="83">
        <f>Jan!G37</f>
        <v>0</v>
      </c>
      <c r="W14" s="83">
        <f>Jan!H37</f>
        <v>0</v>
      </c>
      <c r="X14" s="84">
        <f>Jan!I37</f>
        <v>0</v>
      </c>
      <c r="Y14" s="85">
        <f>Jan!L37</f>
        <v>0</v>
      </c>
      <c r="AC14" s="14"/>
    </row>
    <row r="15" spans="1:31" ht="20.25" customHeight="1" x14ac:dyDescent="0.35">
      <c r="A15" s="326"/>
      <c r="B15" s="231" t="s">
        <v>67</v>
      </c>
      <c r="C15" s="77">
        <f>Admin1!D11</f>
        <v>153.44</v>
      </c>
      <c r="D15" s="88">
        <f>Feb!D38</f>
        <v>0</v>
      </c>
      <c r="E15" s="105">
        <f t="shared" ref="E15:E25" si="0">SUM(I15:M15)</f>
        <v>0</v>
      </c>
      <c r="F15" s="340">
        <f>IF($Z$11="x",IF(C15=0,0,SUM($C$14:C15)),IF(C15=0,0,SUM($C$14:C15)))</f>
        <v>323.32000000000005</v>
      </c>
      <c r="G15" s="254">
        <f>IF($Z$11="x",IF(D15=0,0,SUM($D$14:D15)),IF(D15=0,0,SUM($D$14:D15)))</f>
        <v>0</v>
      </c>
      <c r="H15" s="254">
        <f>IF($Z$11="x",IF(E15=0,0,SUM($E$14:E15)),IF(E15=0,0,SUM($E$14:E15)))</f>
        <v>0</v>
      </c>
      <c r="I15" s="89">
        <f>Feb!E38</f>
        <v>0</v>
      </c>
      <c r="J15" s="89">
        <f>Feb!F38</f>
        <v>0</v>
      </c>
      <c r="K15" s="89">
        <f>Feb!G38</f>
        <v>0</v>
      </c>
      <c r="L15" s="89">
        <f>Feb!H38</f>
        <v>0</v>
      </c>
      <c r="M15" s="320">
        <f>Feb!I38</f>
        <v>0</v>
      </c>
      <c r="N15" s="322">
        <f>Admin1!C11</f>
        <v>19.18</v>
      </c>
      <c r="O15" s="81">
        <f>Feb!D37</f>
        <v>0</v>
      </c>
      <c r="P15" s="81">
        <f t="shared" ref="P15:P25" si="1">SUM(T15:X15)</f>
        <v>0</v>
      </c>
      <c r="Q15" s="351">
        <f>IF($Z$11="x",IF(N15=0,0,SUM($N$14:N15)),IF(N15=0,0,SUM($N$14:N15)))</f>
        <v>40.415000000000006</v>
      </c>
      <c r="R15" s="90">
        <f>IF($Z$11="x",IF(O15=0,0,SUM($O$14:O15)),IF(O15=0,0,SUM($O$14:O15)))</f>
        <v>0</v>
      </c>
      <c r="S15" s="90">
        <f>IF($Z$11="x",IF(P15=0,0,SUM($P$14:P15)),IF(P15=0,0,SUM($P$14:P15)))</f>
        <v>0</v>
      </c>
      <c r="T15" s="91">
        <f>Feb!E37</f>
        <v>0</v>
      </c>
      <c r="U15" s="91">
        <f>Feb!F37</f>
        <v>0</v>
      </c>
      <c r="V15" s="91">
        <f>Feb!G37</f>
        <v>0</v>
      </c>
      <c r="W15" s="91">
        <f>Feb!H37</f>
        <v>0</v>
      </c>
      <c r="X15" s="91">
        <f>Feb!I37</f>
        <v>0</v>
      </c>
      <c r="Y15" s="92">
        <f>Feb!L37</f>
        <v>0</v>
      </c>
      <c r="AC15" s="14"/>
    </row>
    <row r="16" spans="1:31" ht="20.25" customHeight="1" x14ac:dyDescent="0.35">
      <c r="A16" s="326"/>
      <c r="B16" s="231" t="s">
        <v>68</v>
      </c>
      <c r="C16" s="77">
        <f>Admin1!D12</f>
        <v>169.88000000000002</v>
      </c>
      <c r="D16" s="88">
        <f>Mar!D38</f>
        <v>0</v>
      </c>
      <c r="E16" s="105">
        <f t="shared" si="0"/>
        <v>0</v>
      </c>
      <c r="F16" s="340">
        <f>IF($Z$11="x",IF(C16=0,0,SUM($C$14:C16)),IF(C16=0,0,SUM($C$14:C16)))</f>
        <v>493.20000000000005</v>
      </c>
      <c r="G16" s="254">
        <f>IF($Z$11="x",IF(D16=0,0,SUM($D$14:D16)),IF(D16=0,0,SUM($D$14:D16)))</f>
        <v>0</v>
      </c>
      <c r="H16" s="254">
        <f>IF($Z$11="x",IF(E16=0,0,SUM($E$14:E16)),IF(E16=0,0,SUM($E$14:E16)))</f>
        <v>0</v>
      </c>
      <c r="I16" s="89">
        <f>Mar!E38</f>
        <v>0</v>
      </c>
      <c r="J16" s="89">
        <f>Mar!F38</f>
        <v>0</v>
      </c>
      <c r="K16" s="89">
        <f>Mar!G38</f>
        <v>0</v>
      </c>
      <c r="L16" s="89">
        <f>Mar!H38</f>
        <v>0</v>
      </c>
      <c r="M16" s="320">
        <f>Mar!I38</f>
        <v>0</v>
      </c>
      <c r="N16" s="322">
        <f>Admin1!C12</f>
        <v>21.235000000000003</v>
      </c>
      <c r="O16" s="81">
        <f>Mar!D37</f>
        <v>0</v>
      </c>
      <c r="P16" s="81">
        <f t="shared" si="1"/>
        <v>0</v>
      </c>
      <c r="Q16" s="351">
        <f>IF($Z$11="x",IF(N16=0,0,SUM($N$14:N16)),IF(N16=0,0,SUM($N$14:N16)))</f>
        <v>61.650000000000006</v>
      </c>
      <c r="R16" s="90">
        <f>IF($Z$11="x",IF(O16=0,0,SUM($O$14:O16)),IF(O16=0,0,SUM($O$14:O16)))</f>
        <v>0</v>
      </c>
      <c r="S16" s="90">
        <f>IF($Z$11="x",IF(P16=0,0,SUM($P$14:P16)),IF(P16=0,0,SUM($P$14:P16)))</f>
        <v>0</v>
      </c>
      <c r="T16" s="91">
        <f>Mar!E37</f>
        <v>0</v>
      </c>
      <c r="U16" s="91">
        <f>Mar!F37</f>
        <v>0</v>
      </c>
      <c r="V16" s="91">
        <f>Mar!G37</f>
        <v>0</v>
      </c>
      <c r="W16" s="91">
        <f>Mar!H37</f>
        <v>0</v>
      </c>
      <c r="X16" s="91">
        <f>Mar!I37</f>
        <v>0</v>
      </c>
      <c r="Y16" s="92">
        <f>Mar!L37</f>
        <v>0</v>
      </c>
      <c r="AC16" s="14"/>
    </row>
    <row r="17" spans="1:30" ht="20.25" customHeight="1" x14ac:dyDescent="0.35">
      <c r="A17" s="326"/>
      <c r="B17" s="231" t="s">
        <v>69</v>
      </c>
      <c r="C17" s="77">
        <f>Admin1!D13</f>
        <v>164.4</v>
      </c>
      <c r="D17" s="88">
        <f>Apr!D38</f>
        <v>0</v>
      </c>
      <c r="E17" s="105">
        <f t="shared" si="0"/>
        <v>0</v>
      </c>
      <c r="F17" s="341">
        <f>IF($Z$11="x",IF(C17=0,0,SUM($C$14:C17)),IF(C17=0,0,SUM($C$17:C17)))</f>
        <v>657.6</v>
      </c>
      <c r="G17" s="343">
        <f>IF($Z$11="x",IF(D17=0,0,SUM($D$14:D17)),IF(D17=0,0,SUM($D$17:D17)))</f>
        <v>0</v>
      </c>
      <c r="H17" s="343">
        <f>IF($Z$11="x",IF(E17=0,0,SUM($E$14:E17)),IF(E17=0,0,SUM($E$17:E17)))</f>
        <v>0</v>
      </c>
      <c r="I17" s="89">
        <f>Apr!E38</f>
        <v>0</v>
      </c>
      <c r="J17" s="89">
        <f>Apr!F38</f>
        <v>0</v>
      </c>
      <c r="K17" s="89">
        <f>Apr!G38</f>
        <v>0</v>
      </c>
      <c r="L17" s="89">
        <f>Apr!H38</f>
        <v>0</v>
      </c>
      <c r="M17" s="320">
        <f>Apr!I38</f>
        <v>0</v>
      </c>
      <c r="N17" s="322">
        <f>Admin1!C13</f>
        <v>20.55</v>
      </c>
      <c r="O17" s="81">
        <f>Apr!D37</f>
        <v>0</v>
      </c>
      <c r="P17" s="81">
        <f t="shared" si="1"/>
        <v>0</v>
      </c>
      <c r="Q17" s="352">
        <f>IF($Z$11="x",IF(N17=0,0,SUM($N$14:N17)),IF(N17=0,0,SUM($N$17:N17)))</f>
        <v>82.2</v>
      </c>
      <c r="R17" s="353">
        <f>IF($Z$11="x",IF(O17=0,0,SUM($O$14:O17)),IF(O17=0,0,SUM($O$17:O17)))</f>
        <v>0</v>
      </c>
      <c r="S17" s="353">
        <f>IF($Z$11="x",IF(P17=0,0,SUM($P$14:P17)),IF(P17=0,0,SUM($P$17:P17)))</f>
        <v>0</v>
      </c>
      <c r="T17" s="91">
        <f>Apr!E37</f>
        <v>0</v>
      </c>
      <c r="U17" s="91">
        <f>Apr!F37</f>
        <v>0</v>
      </c>
      <c r="V17" s="91">
        <f>Apr!G37</f>
        <v>0</v>
      </c>
      <c r="W17" s="91">
        <f>Apr!H37</f>
        <v>0</v>
      </c>
      <c r="X17" s="91">
        <f>Apr!I37</f>
        <v>0</v>
      </c>
      <c r="Y17" s="92">
        <f>Apr!L37</f>
        <v>0</v>
      </c>
      <c r="AC17" s="14"/>
    </row>
    <row r="18" spans="1:30" ht="20.25" customHeight="1" x14ac:dyDescent="0.35">
      <c r="A18" s="358"/>
      <c r="B18" s="231" t="s">
        <v>70</v>
      </c>
      <c r="C18" s="77">
        <f>Admin1!D14</f>
        <v>169.88000000000002</v>
      </c>
      <c r="D18" s="88">
        <f>Maj!D38</f>
        <v>0</v>
      </c>
      <c r="E18" s="105">
        <f t="shared" si="0"/>
        <v>0</v>
      </c>
      <c r="F18" s="341">
        <f>IF($Z$11="x",IF(C18=0,0,SUM($C$14:C18)),IF(C18=0,0,SUM($C$17:C18)))</f>
        <v>827.48</v>
      </c>
      <c r="G18" s="343">
        <f>IF($Z$11="x",IF(D18=0,0,SUM($D$14:D18)),IF(D18=0,0,SUM($D$17:D18)))</f>
        <v>0</v>
      </c>
      <c r="H18" s="343">
        <f>IF($Z$11="x",IF(E18=0,0,SUM($E$14:E18)),IF(E18=0,0,SUM($E$17:E18)))</f>
        <v>0</v>
      </c>
      <c r="I18" s="89">
        <f>Maj!E38</f>
        <v>0</v>
      </c>
      <c r="J18" s="89">
        <f>Maj!F38</f>
        <v>0</v>
      </c>
      <c r="K18" s="89">
        <f>Maj!G38</f>
        <v>0</v>
      </c>
      <c r="L18" s="89">
        <f>Maj!H38</f>
        <v>0</v>
      </c>
      <c r="M18" s="320">
        <f>Maj!I38</f>
        <v>0</v>
      </c>
      <c r="N18" s="322">
        <f>Admin1!C14</f>
        <v>21.235000000000003</v>
      </c>
      <c r="O18" s="81">
        <f>Maj!D37</f>
        <v>0</v>
      </c>
      <c r="P18" s="81">
        <f t="shared" si="1"/>
        <v>0</v>
      </c>
      <c r="Q18" s="352">
        <f>IF($Z$11="x",IF(N18=0,0,SUM($N$14:N18)),IF(N18=0,0,SUM($N$17:N18)))</f>
        <v>103.435</v>
      </c>
      <c r="R18" s="353">
        <f>IF($Z$11="x",IF(O18=0,0,SUM($O$14:O18)),IF(O18=0,0,SUM($O$17:O18)))</f>
        <v>0</v>
      </c>
      <c r="S18" s="353">
        <f>IF($Z$11="x",IF(P18=0,0,SUM($P$14:P18)),IF(P18=0,0,SUM($P$17:P18)))</f>
        <v>0</v>
      </c>
      <c r="T18" s="91">
        <f>Maj!E37</f>
        <v>0</v>
      </c>
      <c r="U18" s="91">
        <f>Maj!F37</f>
        <v>0</v>
      </c>
      <c r="V18" s="91">
        <f>Maj!G37</f>
        <v>0</v>
      </c>
      <c r="W18" s="91">
        <f>Maj!H37</f>
        <v>0</v>
      </c>
      <c r="X18" s="91">
        <f>Maj!I37</f>
        <v>0</v>
      </c>
      <c r="Y18" s="92">
        <f>Maj!L37</f>
        <v>0</v>
      </c>
      <c r="AC18" s="14"/>
    </row>
    <row r="19" spans="1:30" ht="20.25" customHeight="1" x14ac:dyDescent="0.35">
      <c r="A19" s="326"/>
      <c r="B19" s="231" t="s">
        <v>71</v>
      </c>
      <c r="C19" s="77">
        <f>Admin1!D15</f>
        <v>164.4</v>
      </c>
      <c r="D19" s="88">
        <f>Jun!D38</f>
        <v>0</v>
      </c>
      <c r="E19" s="105">
        <f t="shared" si="0"/>
        <v>0</v>
      </c>
      <c r="F19" s="341">
        <f>IF($Z$11="x",IF(C19=0,0,SUM($C$14:C19)),IF(C19=0,0,SUM($C$17:C19)))</f>
        <v>991.88</v>
      </c>
      <c r="G19" s="343">
        <f>IF($Z$11="x",IF(D19=0,0,SUM($D$14:D19)),IF(D19=0,0,SUM($D$17:D19)))</f>
        <v>0</v>
      </c>
      <c r="H19" s="343">
        <f>IF($Z$11="x",IF(E19=0,0,SUM($E$14:E19)),IF(E19=0,0,SUM($E$17:E19)))</f>
        <v>0</v>
      </c>
      <c r="I19" s="89">
        <f>Jun!E38</f>
        <v>0</v>
      </c>
      <c r="J19" s="89">
        <f>Jun!F38</f>
        <v>0</v>
      </c>
      <c r="K19" s="89">
        <f>Jun!G38</f>
        <v>0</v>
      </c>
      <c r="L19" s="89">
        <f>Jun!H38</f>
        <v>0</v>
      </c>
      <c r="M19" s="320">
        <f>Jun!I38</f>
        <v>0</v>
      </c>
      <c r="N19" s="322">
        <f>Admin1!C15</f>
        <v>20.55</v>
      </c>
      <c r="O19" s="81">
        <f>Jun!D37</f>
        <v>0</v>
      </c>
      <c r="P19" s="81">
        <f t="shared" si="1"/>
        <v>0</v>
      </c>
      <c r="Q19" s="352">
        <f>IF($Z$11="x",IF(N19=0,0,SUM($N$14:N19)),IF(N19=0,0,SUM($N$17:N19)))</f>
        <v>123.985</v>
      </c>
      <c r="R19" s="353">
        <f>IF($Z$11="x",IF(O19=0,0,SUM($O$14:O19)),IF(O19=0,0,SUM($O$17:O19)))</f>
        <v>0</v>
      </c>
      <c r="S19" s="353">
        <f>IF($Z$11="x",IF(P19=0,0,SUM($P$14:P19)),IF(P19=0,0,SUM($P$17:P19)))</f>
        <v>0</v>
      </c>
      <c r="T19" s="91">
        <f>Jun!E37</f>
        <v>0</v>
      </c>
      <c r="U19" s="91">
        <f>Jun!F37</f>
        <v>0</v>
      </c>
      <c r="V19" s="91">
        <f>Jun!G37</f>
        <v>0</v>
      </c>
      <c r="W19" s="91">
        <f>Jun!H37</f>
        <v>0</v>
      </c>
      <c r="X19" s="91">
        <f>Jun!I37</f>
        <v>0</v>
      </c>
      <c r="Y19" s="92">
        <f>Jun!L37</f>
        <v>0</v>
      </c>
      <c r="AC19" s="14"/>
    </row>
    <row r="20" spans="1:30" ht="20.25" customHeight="1" x14ac:dyDescent="0.35">
      <c r="A20" s="326"/>
      <c r="B20" s="231" t="s">
        <v>72</v>
      </c>
      <c r="C20" s="77">
        <f>Admin1!D16</f>
        <v>169.88000000000002</v>
      </c>
      <c r="D20" s="88">
        <f>Jul!D38</f>
        <v>0</v>
      </c>
      <c r="E20" s="105">
        <f t="shared" si="0"/>
        <v>0</v>
      </c>
      <c r="F20" s="340">
        <f>IF($Z$11="x",IF(C20=0,0,SUM($C$14:C20)),IF(C20=0,0,SUM($C$20:C20)))</f>
        <v>1161.76</v>
      </c>
      <c r="G20" s="254">
        <f>IF($Z$11="x",IF(D20=0,0,SUM($D$14:D20)),IF(D20=0,0,SUM($D$20:D20)))</f>
        <v>0</v>
      </c>
      <c r="H20" s="254">
        <f>IF($Z$11="x",IF(E20=0,0,SUM($E$14:E20)),IF(E20=0,0,SUM($E$20:E20)))</f>
        <v>0</v>
      </c>
      <c r="I20" s="89">
        <f>Jul!E38</f>
        <v>0</v>
      </c>
      <c r="J20" s="89">
        <f>Jul!F38</f>
        <v>0</v>
      </c>
      <c r="K20" s="89">
        <f>Jul!G38</f>
        <v>0</v>
      </c>
      <c r="L20" s="89">
        <f>Jul!H38</f>
        <v>0</v>
      </c>
      <c r="M20" s="320">
        <f>Jul!I38</f>
        <v>0</v>
      </c>
      <c r="N20" s="322">
        <f>Admin1!C16</f>
        <v>21.235000000000003</v>
      </c>
      <c r="O20" s="81">
        <f>Jul!D37</f>
        <v>0</v>
      </c>
      <c r="P20" s="81">
        <f t="shared" si="1"/>
        <v>0</v>
      </c>
      <c r="Q20" s="351">
        <f>IF($Z$11="x",IF(N20=0,0,SUM($N$14:N20)),IF(N20=0,0,SUM($N$20:N20)))</f>
        <v>145.22</v>
      </c>
      <c r="R20" s="90">
        <f>IF($Z$11="x",IF(O20=0,0,SUM($O$14:O20)),IF(O20=0,0,SUM($O$20:O20)))</f>
        <v>0</v>
      </c>
      <c r="S20" s="90">
        <f>IF($Z$11="x",IF(P20=0,0,SUM($P$14:P20)),IF(P20=0,0,SUM($P$20:P20)))</f>
        <v>0</v>
      </c>
      <c r="T20" s="91">
        <f>Jul!E37</f>
        <v>0</v>
      </c>
      <c r="U20" s="91">
        <f>Jul!F37</f>
        <v>0</v>
      </c>
      <c r="V20" s="91">
        <f>Jul!G37</f>
        <v>0</v>
      </c>
      <c r="W20" s="91">
        <f>Jul!H37</f>
        <v>0</v>
      </c>
      <c r="X20" s="91">
        <f>Jul!I37</f>
        <v>0</v>
      </c>
      <c r="Y20" s="92">
        <f>Jul!L37</f>
        <v>0</v>
      </c>
      <c r="AC20" s="14"/>
    </row>
    <row r="21" spans="1:30" ht="20.25" customHeight="1" x14ac:dyDescent="0.35">
      <c r="A21" s="326"/>
      <c r="B21" s="117" t="s">
        <v>73</v>
      </c>
      <c r="C21" s="77">
        <f>Admin1!D17</f>
        <v>169.88000000000002</v>
      </c>
      <c r="D21" s="88">
        <f>Aug!D38</f>
        <v>0</v>
      </c>
      <c r="E21" s="105">
        <f t="shared" si="0"/>
        <v>0</v>
      </c>
      <c r="F21" s="340">
        <f>IF($Z$11="x",IF(C21=0,0,SUM($C$14:C21)),IF(C21=0,0,SUM($C$20:C21)))</f>
        <v>1331.64</v>
      </c>
      <c r="G21" s="254">
        <f>IF($Z$11="x",IF(D21=0,0,SUM($D$14:D21)),IF(D21=0,0,SUM($D$20:D21)))</f>
        <v>0</v>
      </c>
      <c r="H21" s="254">
        <f>IF($Z$11="x",IF(E21=0,0,SUM($E$14:E21)),IF(E21=0,0,SUM($E$20:E21)))</f>
        <v>0</v>
      </c>
      <c r="I21" s="89">
        <f>Aug!E38</f>
        <v>0</v>
      </c>
      <c r="J21" s="89">
        <f>Aug!F38</f>
        <v>0</v>
      </c>
      <c r="K21" s="89">
        <f>Aug!G38</f>
        <v>0</v>
      </c>
      <c r="L21" s="89">
        <f>Aug!H38</f>
        <v>0</v>
      </c>
      <c r="M21" s="320">
        <f>Aug!I38</f>
        <v>0</v>
      </c>
      <c r="N21" s="322">
        <f>Admin1!C17</f>
        <v>21.235000000000003</v>
      </c>
      <c r="O21" s="81">
        <f>Aug!D37</f>
        <v>0</v>
      </c>
      <c r="P21" s="81">
        <f t="shared" si="1"/>
        <v>0</v>
      </c>
      <c r="Q21" s="351">
        <f>IF($Z$11="x",IF(N21=0,0,SUM($N$14:N21)),IF(N21=0,0,SUM($N$20:N21)))</f>
        <v>166.45500000000001</v>
      </c>
      <c r="R21" s="90">
        <f>IF($Z$11="x",IF(O21=0,0,SUM($O$14:O21)),IF(O21=0,0,SUM($O$20:O21)))</f>
        <v>0</v>
      </c>
      <c r="S21" s="90">
        <f>IF($Z$11="x",IF(P21=0,0,SUM($P$14:P21)),IF(P21=0,0,SUM($P$20:P21)))</f>
        <v>0</v>
      </c>
      <c r="T21" s="91">
        <f>Aug!E37</f>
        <v>0</v>
      </c>
      <c r="U21" s="91">
        <f>Aug!F37</f>
        <v>0</v>
      </c>
      <c r="V21" s="91">
        <f>Aug!G37</f>
        <v>0</v>
      </c>
      <c r="W21" s="91">
        <f>Aug!H37</f>
        <v>0</v>
      </c>
      <c r="X21" s="91">
        <f>Aug!I37</f>
        <v>0</v>
      </c>
      <c r="Y21" s="92">
        <f>Aug!L37</f>
        <v>0</v>
      </c>
      <c r="AC21" s="14"/>
    </row>
    <row r="22" spans="1:30" ht="20.25" customHeight="1" x14ac:dyDescent="0.35">
      <c r="A22" s="326"/>
      <c r="B22" s="231" t="s">
        <v>74</v>
      </c>
      <c r="C22" s="77">
        <f>Admin1!D18</f>
        <v>164.4</v>
      </c>
      <c r="D22" s="88">
        <f>Sep!D38</f>
        <v>0</v>
      </c>
      <c r="E22" s="105">
        <f t="shared" si="0"/>
        <v>0</v>
      </c>
      <c r="F22" s="340">
        <f>IF($Z$11="x",IF(C22=0,0,SUM($C$14:C22)),IF(C22=0,0,SUM($C$20:C22)))</f>
        <v>1496.0400000000002</v>
      </c>
      <c r="G22" s="254">
        <f>IF($Z$11="x",IF(D22=0,0,SUM($D$14:D22)),IF(D22=0,0,SUM($D$20:D22)))</f>
        <v>0</v>
      </c>
      <c r="H22" s="254">
        <f>IF($Z$11="x",IF(E22=0,0,SUM($E$14:E22)),IF(E22=0,0,SUM($E$20:E22)))</f>
        <v>0</v>
      </c>
      <c r="I22" s="89">
        <f>Sep!E38</f>
        <v>0</v>
      </c>
      <c r="J22" s="89">
        <f>Sep!F38</f>
        <v>0</v>
      </c>
      <c r="K22" s="89">
        <f>Sep!G38</f>
        <v>0</v>
      </c>
      <c r="L22" s="89">
        <f>Sep!H38</f>
        <v>0</v>
      </c>
      <c r="M22" s="320">
        <f>Sep!I38</f>
        <v>0</v>
      </c>
      <c r="N22" s="322">
        <f>Admin1!C18</f>
        <v>20.55</v>
      </c>
      <c r="O22" s="81">
        <f>Sep!D37</f>
        <v>0</v>
      </c>
      <c r="P22" s="81">
        <f t="shared" si="1"/>
        <v>0</v>
      </c>
      <c r="Q22" s="351">
        <f>IF($Z$11="x",IF(N22=0,0,SUM($N$14:N22)),IF(N22=0,0,SUM($N$20:N22)))</f>
        <v>187.00500000000002</v>
      </c>
      <c r="R22" s="90">
        <f>IF($Z$11="x",IF(O22=0,0,SUM($O$14:O22)),IF(O22=0,0,SUM($O$20:O22)))</f>
        <v>0</v>
      </c>
      <c r="S22" s="90">
        <f>IF($Z$11="x",IF(P22=0,0,SUM($P$14:P22)),IF(P22=0,0,SUM($P$20:P22)))</f>
        <v>0</v>
      </c>
      <c r="T22" s="91">
        <f>Sep!E37</f>
        <v>0</v>
      </c>
      <c r="U22" s="91">
        <f>Sep!F37</f>
        <v>0</v>
      </c>
      <c r="V22" s="91">
        <f>Sep!G37</f>
        <v>0</v>
      </c>
      <c r="W22" s="91">
        <f>Sep!H37</f>
        <v>0</v>
      </c>
      <c r="X22" s="91">
        <f>Sep!I37</f>
        <v>0</v>
      </c>
      <c r="Y22" s="92">
        <f>Sep!L37</f>
        <v>0</v>
      </c>
      <c r="AC22" s="14"/>
    </row>
    <row r="23" spans="1:30" ht="20.25" customHeight="1" x14ac:dyDescent="0.35">
      <c r="A23" s="326"/>
      <c r="B23" s="231" t="s">
        <v>75</v>
      </c>
      <c r="C23" s="77">
        <f>Admin1!D19</f>
        <v>169.88000000000002</v>
      </c>
      <c r="D23" s="88">
        <f>Okt!D38</f>
        <v>0</v>
      </c>
      <c r="E23" s="105">
        <f t="shared" si="0"/>
        <v>0</v>
      </c>
      <c r="F23" s="341">
        <f>IF($Z$11="x",IF(C23=0,0,SUM($C$14:C23)),IF(C23=0,0,SUM($C$23:C23)))</f>
        <v>1665.9200000000003</v>
      </c>
      <c r="G23" s="343">
        <f>IF($Z$11="x",IF(D23=0,0,SUM($D$14:D23)),IF(D23=0,0,SUM($D$23:D23)))</f>
        <v>0</v>
      </c>
      <c r="H23" s="343">
        <f>IF($Z$11="x",IF(E23=0,0,SUM($E$14:E23)),IF(E23=0,0,SUM($E$23:E23)))</f>
        <v>0</v>
      </c>
      <c r="I23" s="89">
        <f>Okt!E38</f>
        <v>0</v>
      </c>
      <c r="J23" s="89">
        <f>Okt!F38</f>
        <v>0</v>
      </c>
      <c r="K23" s="89">
        <f>Okt!G38</f>
        <v>0</v>
      </c>
      <c r="L23" s="89">
        <f>Okt!H38</f>
        <v>0</v>
      </c>
      <c r="M23" s="320">
        <f>Okt!I38</f>
        <v>0</v>
      </c>
      <c r="N23" s="322">
        <f>Admin1!C19</f>
        <v>21.235000000000003</v>
      </c>
      <c r="O23" s="81">
        <f>Okt!D37</f>
        <v>0</v>
      </c>
      <c r="P23" s="81">
        <f t="shared" si="1"/>
        <v>0</v>
      </c>
      <c r="Q23" s="352">
        <f>IF($Z$11="x",IF(N23=0,0,SUM($N$14:N23)),IF(N23=0,0,SUM($N$23:N23)))</f>
        <v>208.24000000000004</v>
      </c>
      <c r="R23" s="353">
        <f>IF($Z$11="x",IF(O23=0,0,SUM($O$14:O23)),IF(O23=0,0,SUM($O$23:O23)))</f>
        <v>0</v>
      </c>
      <c r="S23" s="353">
        <f>IF($Z$11="x",IF(P23=0,0,SUM($P$14:P23)),IF(P23=0,0,SUM($P$23:P23)))</f>
        <v>0</v>
      </c>
      <c r="T23" s="91">
        <f>Okt!E37</f>
        <v>0</v>
      </c>
      <c r="U23" s="91">
        <f>Okt!F37</f>
        <v>0</v>
      </c>
      <c r="V23" s="91">
        <f>Okt!G37</f>
        <v>0</v>
      </c>
      <c r="W23" s="91">
        <f>Okt!H37</f>
        <v>0</v>
      </c>
      <c r="X23" s="91">
        <f>Okt!I37</f>
        <v>0</v>
      </c>
      <c r="Y23" s="92">
        <f>Okt!L37</f>
        <v>0</v>
      </c>
      <c r="AC23" s="14"/>
    </row>
    <row r="24" spans="1:30" ht="20.25" customHeight="1" x14ac:dyDescent="0.35">
      <c r="A24" s="326"/>
      <c r="B24" s="231" t="s">
        <v>76</v>
      </c>
      <c r="C24" s="77">
        <f>Admin1!D20</f>
        <v>164.4</v>
      </c>
      <c r="D24" s="88">
        <f>Nov!D38</f>
        <v>0</v>
      </c>
      <c r="E24" s="105">
        <f t="shared" si="0"/>
        <v>0</v>
      </c>
      <c r="F24" s="341">
        <f>IF($Z$11="x",IF(C24=0,0,SUM($C$14:C24)),IF(C24=0,0,SUM($C$23:C24)))</f>
        <v>1830.3200000000004</v>
      </c>
      <c r="G24" s="343">
        <f>IF($Z$11="x",IF(D24=0,0,SUM($D$14:D24)),IF(D24=0,0,SUM($D$23:D24)))</f>
        <v>0</v>
      </c>
      <c r="H24" s="343">
        <f>IF($Z$11="x",IF(E24=0,0,SUM($E$14:E24)),IF(E24=0,0,SUM($E$23:E24)))</f>
        <v>0</v>
      </c>
      <c r="I24" s="89">
        <f>Nov!E38</f>
        <v>0</v>
      </c>
      <c r="J24" s="89">
        <f>Nov!F38</f>
        <v>0</v>
      </c>
      <c r="K24" s="89">
        <f>Nov!G38</f>
        <v>0</v>
      </c>
      <c r="L24" s="89">
        <f>Nov!H38</f>
        <v>0</v>
      </c>
      <c r="M24" s="320">
        <f>Nov!I38</f>
        <v>0</v>
      </c>
      <c r="N24" s="322">
        <f>Admin1!C20</f>
        <v>20.55</v>
      </c>
      <c r="O24" s="81">
        <f>Nov!D37</f>
        <v>0</v>
      </c>
      <c r="P24" s="81">
        <f t="shared" si="1"/>
        <v>0</v>
      </c>
      <c r="Q24" s="352">
        <f>IF($Z$11="x",IF(N24=0,0,SUM($N$14:N24)),IF(N24=0,0,SUM($N$23:N24)))</f>
        <v>228.79000000000005</v>
      </c>
      <c r="R24" s="353">
        <f>IF($Z$11="x",IF(O24=0,0,SUM($O$14:O24)),IF(O24=0,0,SUM($O$23:O24)))</f>
        <v>0</v>
      </c>
      <c r="S24" s="353">
        <f>IF($Z$11="x",IF(P24=0,0,SUM($P$14:P24)),IF(P24=0,0,SUM($P$23:P24)))</f>
        <v>0</v>
      </c>
      <c r="T24" s="91">
        <f>Nov!E37</f>
        <v>0</v>
      </c>
      <c r="U24" s="91">
        <f>Nov!F37</f>
        <v>0</v>
      </c>
      <c r="V24" s="91">
        <f>Nov!G37</f>
        <v>0</v>
      </c>
      <c r="W24" s="91">
        <f>Nov!H37</f>
        <v>0</v>
      </c>
      <c r="X24" s="91">
        <f>Nov!I37</f>
        <v>0</v>
      </c>
      <c r="Y24" s="92">
        <f>Nov!L37</f>
        <v>0</v>
      </c>
      <c r="AC24" s="14"/>
    </row>
    <row r="25" spans="1:30" ht="20.25" customHeight="1" thickBot="1" x14ac:dyDescent="0.4">
      <c r="A25" s="326"/>
      <c r="B25" s="232" t="s">
        <v>77</v>
      </c>
      <c r="C25" s="141">
        <f>Admin1!D21</f>
        <v>169.88000000000002</v>
      </c>
      <c r="D25" s="93">
        <f>Dec!D38</f>
        <v>0</v>
      </c>
      <c r="E25" s="142">
        <f t="shared" si="0"/>
        <v>0</v>
      </c>
      <c r="F25" s="342">
        <f>IF($Z$11="x",IF(C25=0,0,SUM($C$14:C25)),IF(C25=0,0,SUM($C$23:C25)))</f>
        <v>2000.2000000000005</v>
      </c>
      <c r="G25" s="344">
        <f>IF($Z$11="x",IF(D25=0,0,SUM($D$14:D25)),IF(D25=0,0,SUM($D$23:D25)))</f>
        <v>0</v>
      </c>
      <c r="H25" s="344">
        <f>IF($Z$11="x",IF(E25=0,0,SUM($E$14:E25)),IF(E25=0,0,SUM($E$23:E25)))</f>
        <v>0</v>
      </c>
      <c r="I25" s="94">
        <f>Dec!E38</f>
        <v>0</v>
      </c>
      <c r="J25" s="94">
        <f>Dec!F38</f>
        <v>0</v>
      </c>
      <c r="K25" s="94">
        <f>Dec!G38</f>
        <v>0</v>
      </c>
      <c r="L25" s="94">
        <f>Dec!H38</f>
        <v>0</v>
      </c>
      <c r="M25" s="321">
        <f>Dec!I38</f>
        <v>0</v>
      </c>
      <c r="N25" s="323">
        <f>Admin1!C21</f>
        <v>21.235000000000003</v>
      </c>
      <c r="O25" s="95">
        <f>Dec!D37</f>
        <v>0</v>
      </c>
      <c r="P25" s="350">
        <f t="shared" si="1"/>
        <v>0</v>
      </c>
      <c r="Q25" s="354">
        <f>IF($Z$11="x",IF(N25=0,0,SUM($N$14:N25)),IF(N25=0,0,SUM($N$23:N25)))</f>
        <v>250.02500000000006</v>
      </c>
      <c r="R25" s="355">
        <f>IF($Z$11="x",IF(O25=0,0,SUM($O$14:O25)),IF(O25=0,0,SUM($O$23:O25)))</f>
        <v>0</v>
      </c>
      <c r="S25" s="355">
        <f>IF($Z$11="x",IF(P25=0,0,SUM($P$14:P25)),IF(P25=0,0,SUM($P$23:P25)))</f>
        <v>0</v>
      </c>
      <c r="T25" s="96">
        <f>Dec!E37</f>
        <v>0</v>
      </c>
      <c r="U25" s="96">
        <f>Dec!F37</f>
        <v>0</v>
      </c>
      <c r="V25" s="96">
        <f>Dec!G37</f>
        <v>0</v>
      </c>
      <c r="W25" s="96">
        <f>Dec!H37</f>
        <v>0</v>
      </c>
      <c r="X25" s="96">
        <f>Dec!I37</f>
        <v>0</v>
      </c>
      <c r="Y25" s="97">
        <f>Dec!L37</f>
        <v>0</v>
      </c>
      <c r="AC25" s="14"/>
    </row>
    <row r="26" spans="1:30" ht="20.25" customHeight="1" thickTop="1" x14ac:dyDescent="0.35">
      <c r="A26" s="326"/>
      <c r="B26" s="118" t="s">
        <v>78</v>
      </c>
      <c r="C26" s="98">
        <f>SUM(C14:C25)</f>
        <v>2000.2000000000005</v>
      </c>
      <c r="D26" s="79">
        <f>SUM(D14:D25)</f>
        <v>0</v>
      </c>
      <c r="E26" s="79">
        <f>SUM(E14:E25)</f>
        <v>0</v>
      </c>
      <c r="F26" s="99" t="s">
        <v>79</v>
      </c>
      <c r="G26" s="99" t="s">
        <v>79</v>
      </c>
      <c r="H26" s="99" t="s">
        <v>79</v>
      </c>
      <c r="I26" s="79">
        <f t="shared" ref="I26:P26" si="2">SUM(I14:I25)</f>
        <v>0</v>
      </c>
      <c r="J26" s="79">
        <f t="shared" si="2"/>
        <v>0</v>
      </c>
      <c r="K26" s="79">
        <f t="shared" si="2"/>
        <v>0</v>
      </c>
      <c r="L26" s="79">
        <f t="shared" si="2"/>
        <v>0</v>
      </c>
      <c r="M26" s="80">
        <f t="shared" si="2"/>
        <v>0</v>
      </c>
      <c r="N26" s="98">
        <f t="shared" si="2"/>
        <v>250.02500000000006</v>
      </c>
      <c r="O26" s="79">
        <f t="shared" si="2"/>
        <v>0</v>
      </c>
      <c r="P26" s="79">
        <f t="shared" si="2"/>
        <v>0</v>
      </c>
      <c r="Q26" s="99" t="s">
        <v>79</v>
      </c>
      <c r="R26" s="99" t="s">
        <v>79</v>
      </c>
      <c r="S26" s="99" t="s">
        <v>79</v>
      </c>
      <c r="T26" s="79">
        <f t="shared" ref="T26:Y26" si="3">SUM(T14:T25)</f>
        <v>0</v>
      </c>
      <c r="U26" s="79">
        <f t="shared" si="3"/>
        <v>0</v>
      </c>
      <c r="V26" s="79">
        <f t="shared" si="3"/>
        <v>0</v>
      </c>
      <c r="W26" s="79">
        <f t="shared" si="3"/>
        <v>0</v>
      </c>
      <c r="X26" s="87">
        <f t="shared" si="3"/>
        <v>0</v>
      </c>
      <c r="Y26" s="100">
        <f t="shared" si="3"/>
        <v>0</v>
      </c>
      <c r="AC26" s="14"/>
    </row>
    <row r="27" spans="1:30" x14ac:dyDescent="0.35">
      <c r="A27" s="326"/>
      <c r="B27" s="31"/>
      <c r="C27" s="101"/>
      <c r="D27" s="14"/>
      <c r="E27" s="14"/>
      <c r="F27" s="14"/>
      <c r="G27" s="14"/>
      <c r="H27" s="14"/>
      <c r="I27" s="14"/>
      <c r="J27" s="14"/>
      <c r="K27" s="14"/>
      <c r="L27" s="14"/>
      <c r="M27" s="14"/>
      <c r="N27" s="14"/>
      <c r="O27" s="102"/>
      <c r="S27"/>
      <c r="AA27" s="109"/>
      <c r="AB27" s="109"/>
      <c r="AC27" s="110"/>
    </row>
    <row r="28" spans="1:30" x14ac:dyDescent="0.35">
      <c r="A28" s="326"/>
      <c r="B28" s="74" t="s">
        <v>80</v>
      </c>
      <c r="C28" t="s">
        <v>81</v>
      </c>
      <c r="D28" s="14"/>
      <c r="E28" s="14"/>
      <c r="F28" s="14"/>
      <c r="G28" s="14"/>
      <c r="H28" s="14"/>
      <c r="I28" s="14"/>
      <c r="J28" s="14"/>
      <c r="K28" s="14"/>
      <c r="L28" s="14"/>
      <c r="M28" s="14"/>
      <c r="N28" s="14"/>
      <c r="O28" s="102"/>
      <c r="S28"/>
    </row>
    <row r="29" spans="1:30" x14ac:dyDescent="0.35">
      <c r="A29" s="326"/>
      <c r="C29" t="s">
        <v>82</v>
      </c>
      <c r="S29"/>
      <c r="U29" s="72"/>
      <c r="AD29" s="103"/>
    </row>
    <row r="30" spans="1:30" x14ac:dyDescent="0.35">
      <c r="A30" s="326"/>
      <c r="E30" s="40" t="s">
        <v>83</v>
      </c>
      <c r="F30" s="40"/>
      <c r="G30" t="s">
        <v>84</v>
      </c>
      <c r="S30"/>
    </row>
    <row r="31" spans="1:30" x14ac:dyDescent="0.35">
      <c r="A31" s="358"/>
      <c r="G31" t="s">
        <v>85</v>
      </c>
      <c r="S31"/>
    </row>
    <row r="32" spans="1:30" x14ac:dyDescent="0.35">
      <c r="A32" s="326"/>
    </row>
  </sheetData>
  <sheetProtection algorithmName="SHA-512" hashValue="1ISCJDH/V4U9McN3gXGK2ffWk0fkjq6nvFiNEtf8eHEZ0OnM5qfGXl1vKSPEyfkjS+EOKs1yGLxcjLqsc+tCPA==" saltValue="vTTsMzYPK7c0ahHXSm2Q5Q==" spinCount="100000" sheet="1" selectLockedCells="1"/>
  <mergeCells count="35">
    <mergeCell ref="Z10:AC10"/>
    <mergeCell ref="AA13:AC13"/>
    <mergeCell ref="Z9:AC9"/>
    <mergeCell ref="D3:Z3"/>
    <mergeCell ref="C5:K5"/>
    <mergeCell ref="C6:K6"/>
    <mergeCell ref="P6:R6"/>
    <mergeCell ref="W6:Y6"/>
    <mergeCell ref="Z6:AC6"/>
    <mergeCell ref="Z7:AC7"/>
    <mergeCell ref="W9:Y9"/>
    <mergeCell ref="G7:I7"/>
    <mergeCell ref="E8:H8"/>
    <mergeCell ref="C9:H9"/>
    <mergeCell ref="T9:V9"/>
    <mergeCell ref="P9:R9"/>
    <mergeCell ref="N9:O9"/>
    <mergeCell ref="Z1:AA1"/>
    <mergeCell ref="W7:Y7"/>
    <mergeCell ref="W8:Y8"/>
    <mergeCell ref="N6:O6"/>
    <mergeCell ref="Z8:AC8"/>
    <mergeCell ref="T6:V6"/>
    <mergeCell ref="T8:V8"/>
    <mergeCell ref="N8:O8"/>
    <mergeCell ref="P8:R8"/>
    <mergeCell ref="N7:O7"/>
    <mergeCell ref="P7:R7"/>
    <mergeCell ref="T7:V7"/>
    <mergeCell ref="I12:M12"/>
    <mergeCell ref="T12:X12"/>
    <mergeCell ref="J10:M10"/>
    <mergeCell ref="N10:T10"/>
    <mergeCell ref="C11:M11"/>
    <mergeCell ref="N11:X11"/>
  </mergeCells>
  <dataValidations count="3">
    <dataValidation type="list" allowBlank="1" sqref="C6:K6" xr:uid="{00000000-0002-0000-0200-000000000000}">
      <formula1>$AE$6:$AE$7</formula1>
    </dataValidation>
    <dataValidation type="list" allowBlank="1" sqref="C5:K5" xr:uid="{00000000-0002-0000-0200-000001000000}">
      <formula1>$AE$4:$AE$5</formula1>
    </dataValidation>
    <dataValidation type="list" allowBlank="1" showInputMessage="1" showErrorMessage="1" errorTitle="Fel värde" error="Följande värden är giltiga:_x000a_1, 2, 2,5, 3, 3,5, 4, 5 eller blankt." sqref="AC5" xr:uid="{00000000-0002-0000-0200-000002000000}">
      <formula1>#REF!</formula1>
    </dataValidation>
  </dataValidations>
  <hyperlinks>
    <hyperlink ref="B14" location="Jan!D8" display="Januari" xr:uid="{00000000-0004-0000-0200-00000C000000}"/>
    <hyperlink ref="B15" location="Feb!D8" display="Februari" xr:uid="{00000000-0004-0000-0200-00000D000000}"/>
    <hyperlink ref="B16" location="Mar!D8" display="Mars" xr:uid="{00000000-0004-0000-0200-00000E000000}"/>
    <hyperlink ref="B17" location="Apr!D8" display="April" xr:uid="{00000000-0004-0000-0200-00000F000000}"/>
    <hyperlink ref="B18" location="Maj!D8" display="Maj" xr:uid="{00000000-0004-0000-0200-000010000000}"/>
    <hyperlink ref="B19" location="Jun!D8" display="Juni" xr:uid="{00000000-0004-0000-0200-000011000000}"/>
    <hyperlink ref="B20" location="Jul!D8" display="Juli" xr:uid="{00000000-0004-0000-0200-000012000000}"/>
    <hyperlink ref="B21" location="Aug!C8" display="Augusti" xr:uid="{00000000-0004-0000-0200-000013000000}"/>
    <hyperlink ref="B22" location="Sep!D8" display="September" xr:uid="{00000000-0004-0000-0200-000014000000}"/>
    <hyperlink ref="B23" location="Okt!D8" display="Oktober" xr:uid="{00000000-0004-0000-0200-000015000000}"/>
    <hyperlink ref="B24" location="Nov!D8" display="November" xr:uid="{00000000-0004-0000-0200-000016000000}"/>
    <hyperlink ref="B25" location="Dec!D8" display="December" xr:uid="{00000000-0004-0000-0200-000017000000}"/>
    <hyperlink ref="X13" location="Semester!A1" display="Sem (netto)" xr:uid="{00000000-0004-0000-0200-000018000000}"/>
    <hyperlink ref="O13" location="Handbok!B8" display="Planerat" xr:uid="{00000000-0004-0000-0200-000019000000}"/>
    <hyperlink ref="M13" location="Semester!A1" display="Sem (netto)" xr:uid="{00000000-0004-0000-0200-00001A000000}"/>
    <hyperlink ref="D13" location="Handbok!B8" display="Planerat" xr:uid="{00000000-0004-0000-0200-00001B000000}"/>
    <hyperlink ref="Y13" location="Hjälptexter!A4" display="Räknare" xr:uid="{00000000-0004-0000-0200-00001C000000}"/>
    <hyperlink ref="J10:M10" location="Handbok!B4" display="Till handboken" xr:uid="{00000000-0004-0000-0200-00001D000000}"/>
    <hyperlink ref="N10:T10" location="Exempel!H1" display="Se exempel på ifyllt schema" xr:uid="{00000000-0004-0000-0200-00001E000000}"/>
    <hyperlink ref="AB5" location="Handbok!B10" display="Hjälp" xr:uid="{00000000-0004-0000-0200-00001F000000}"/>
    <hyperlink ref="Z1:AA1" r:id="rId1" display="Hjälp" xr:uid="{B5DBB5BF-2A69-4A98-A2D1-C0A6C4256D95}"/>
  </hyperlinks>
  <pageMargins left="0.43307086614173229" right="0.35433070866141736" top="0.47244094488188981" bottom="0.47244094488188981" header="0.31496062992125984" footer="0.31496062992125984"/>
  <pageSetup paperSize="9" scale="85" orientation="landscape" verticalDpi="4294967295" r:id="rId2"/>
  <ignoredErrors>
    <ignoredError sqref="Z6 T6 W6" unlockedFormula="1"/>
  </ignoredError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8"/>
  <sheetViews>
    <sheetView workbookViewId="0">
      <pane ySplit="4" topLeftCell="A5" activePane="bottomLeft" state="frozen"/>
      <selection pane="bottomLeft" activeCell="J10" sqref="J10"/>
    </sheetView>
  </sheetViews>
  <sheetFormatPr defaultRowHeight="14.5" x14ac:dyDescent="0.35"/>
  <cols>
    <col min="1" max="1" width="11.81640625" customWidth="1"/>
    <col min="2" max="2" width="32.81640625" customWidth="1"/>
    <col min="3" max="3" width="9" customWidth="1"/>
    <col min="4" max="4" width="9" bestFit="1" customWidth="1"/>
    <col min="5" max="6" width="9" customWidth="1"/>
    <col min="7" max="7" width="10.1796875" customWidth="1"/>
    <col min="8" max="8" width="8" bestFit="1" customWidth="1"/>
    <col min="9" max="9" width="12.453125" customWidth="1"/>
    <col min="10" max="10" width="11.7265625" customWidth="1"/>
    <col min="11" max="11" width="10.26953125" customWidth="1"/>
  </cols>
  <sheetData>
    <row r="1" spans="1:10" x14ac:dyDescent="0.35">
      <c r="C1" s="405" t="s">
        <v>86</v>
      </c>
      <c r="D1" s="405"/>
      <c r="E1" s="405"/>
      <c r="G1" s="327" t="s">
        <v>40</v>
      </c>
    </row>
    <row r="4" spans="1:10" ht="28.5" customHeight="1" x14ac:dyDescent="0.55000000000000004">
      <c r="B4" s="404" t="str">
        <f>"Uttagna/planerade semesterdagar " &amp; RIGHT(Uppstart!K1,5)</f>
        <v>Uttagna/planerade semesterdagar  2021</v>
      </c>
      <c r="C4" s="404"/>
      <c r="D4" s="404"/>
      <c r="E4" s="404"/>
      <c r="F4" s="187"/>
    </row>
    <row r="6" spans="1:10" x14ac:dyDescent="0.35">
      <c r="B6" s="149" t="s">
        <v>87</v>
      </c>
    </row>
    <row r="8" spans="1:10" x14ac:dyDescent="0.35">
      <c r="B8" s="324" t="str">
        <f>Uppstart!B7</f>
        <v>Ålder 2021:</v>
      </c>
      <c r="C8" s="38">
        <f>Uppstart!C7</f>
        <v>0</v>
      </c>
      <c r="I8" s="88" t="s">
        <v>88</v>
      </c>
      <c r="J8" s="88"/>
    </row>
    <row r="9" spans="1:10" x14ac:dyDescent="0.35">
      <c r="B9" s="40" t="s">
        <v>89</v>
      </c>
      <c r="C9" s="32">
        <f>IF(C8=0,0,IF(C8&lt;40,30,IF(C8&lt;50,32,33)))</f>
        <v>0</v>
      </c>
      <c r="I9" s="18" t="s">
        <v>90</v>
      </c>
      <c r="J9" s="18" t="s">
        <v>91</v>
      </c>
    </row>
    <row r="10" spans="1:10" x14ac:dyDescent="0.35">
      <c r="B10" s="40" t="s">
        <v>92</v>
      </c>
      <c r="C10" s="163">
        <f>SUM(B19:D19)</f>
        <v>0</v>
      </c>
      <c r="I10" s="18" t="s">
        <v>95</v>
      </c>
      <c r="J10" s="306"/>
    </row>
    <row r="11" spans="1:10" x14ac:dyDescent="0.35">
      <c r="B11" s="40" t="s">
        <v>93</v>
      </c>
      <c r="C11" s="318">
        <f>J16</f>
        <v>0</v>
      </c>
      <c r="D11" t="s">
        <v>94</v>
      </c>
      <c r="I11" s="18" t="s">
        <v>100</v>
      </c>
      <c r="J11" s="306"/>
    </row>
    <row r="12" spans="1:10" ht="15" thickBot="1" x14ac:dyDescent="0.4">
      <c r="I12" s="18" t="s">
        <v>103</v>
      </c>
      <c r="J12" s="306"/>
    </row>
    <row r="13" spans="1:10" ht="15" thickBot="1" x14ac:dyDescent="0.4">
      <c r="A13" s="185" t="s">
        <v>96</v>
      </c>
      <c r="B13" s="186" t="s">
        <v>97</v>
      </c>
      <c r="C13" s="186" t="s">
        <v>98</v>
      </c>
      <c r="D13" s="186" t="s">
        <v>99</v>
      </c>
      <c r="E13" s="240" t="s">
        <v>78</v>
      </c>
      <c r="F13" s="246" t="s">
        <v>78</v>
      </c>
      <c r="I13" s="18" t="s">
        <v>303</v>
      </c>
      <c r="J13" s="306"/>
    </row>
    <row r="14" spans="1:10" x14ac:dyDescent="0.35">
      <c r="A14" s="179" t="str">
        <f>Admin1!B3</f>
        <v>Börjar</v>
      </c>
      <c r="B14" s="233">
        <f>Uppstart!N7</f>
        <v>44197</v>
      </c>
      <c r="C14" s="233" t="str">
        <f>Uppstart!N8</f>
        <v/>
      </c>
      <c r="D14" s="233" t="str">
        <f>Uppstart!N9</f>
        <v/>
      </c>
      <c r="E14" s="161" t="s">
        <v>101</v>
      </c>
      <c r="F14" s="247" t="s">
        <v>102</v>
      </c>
      <c r="I14" s="18" t="s">
        <v>306</v>
      </c>
      <c r="J14" s="306"/>
    </row>
    <row r="15" spans="1:10" ht="15" thickBot="1" x14ac:dyDescent="0.4">
      <c r="A15" s="168" t="str">
        <f>Admin1!C3</f>
        <v>Slutar</v>
      </c>
      <c r="B15" s="234">
        <f>Uppstart!P7</f>
        <v>44561</v>
      </c>
      <c r="C15" s="234" t="str">
        <f>IF(C14="","",Uppstart!P8)</f>
        <v/>
      </c>
      <c r="D15" s="234" t="str">
        <f>IF(D14="","",Uppstart!P9)</f>
        <v/>
      </c>
      <c r="E15" s="241" t="s">
        <v>104</v>
      </c>
      <c r="F15" s="248" t="s">
        <v>104</v>
      </c>
      <c r="I15" s="307" t="s">
        <v>105</v>
      </c>
      <c r="J15" s="317"/>
    </row>
    <row r="16" spans="1:10" x14ac:dyDescent="0.35">
      <c r="A16" s="179" t="str">
        <f>Admin1!E3</f>
        <v>Arb-dgr/vecka</v>
      </c>
      <c r="B16" s="180">
        <f>Uppstart!T7</f>
        <v>5</v>
      </c>
      <c r="C16" s="180">
        <f>Uppstart!T8</f>
        <v>0</v>
      </c>
      <c r="D16" s="180">
        <f>Uppstart!T9</f>
        <v>0</v>
      </c>
      <c r="E16" s="242"/>
      <c r="F16" s="249"/>
      <c r="I16" s="180" t="s">
        <v>78</v>
      </c>
      <c r="J16" s="180">
        <f>SUM(J10:J15)</f>
        <v>0</v>
      </c>
    </row>
    <row r="17" spans="1:11" x14ac:dyDescent="0.35">
      <c r="A17" s="166" t="s">
        <v>106</v>
      </c>
      <c r="B17" s="18">
        <f>IF(B16=5,K30,IF(B16=4.5,K31,IF(B16=4,K32,IF(B16=3.5,K33,IF(B16=3,K34,IF(B16=2.5,K35,IF(B16=2,K36,IF(B16=1.5,K37,IF(B16=1,K38,"Fel i arb-dagar")))))))))</f>
        <v>1</v>
      </c>
      <c r="C17" s="18">
        <f>IF(C16=5,K30,IF(C16=4.5,K31,IF(C16=4,K32,IF(C16=3.5,K33,IF(C16=3,K34,IF(C16=2.5,K35,IF(C16=2,K36,IF(C16=1.5,K37,IF(C16=1,K38,0)))))))))</f>
        <v>0</v>
      </c>
      <c r="D17" s="18">
        <f>IF(D16=5,K30,IF(D16=4.5,K31,IF(D16=4,K32,IF(D16=3.5,K33,IF(D16=3,K34,IF(D16=2.5,K35,IF(D16=2,K36,IF(D16=1.5,K37,IF(D16=1,K38,0)))))))))</f>
        <v>0</v>
      </c>
      <c r="E17" s="239"/>
      <c r="F17" s="250"/>
    </row>
    <row r="18" spans="1:11" ht="43.5" x14ac:dyDescent="0.35">
      <c r="A18" s="172" t="s">
        <v>107</v>
      </c>
      <c r="B18" s="171">
        <f>Admin1!O43/Admin1!H43</f>
        <v>1.0000000000000002</v>
      </c>
      <c r="C18" s="171">
        <f>IF(Admin1!O64=0,0,Admin1!O64/Admin1!H64)</f>
        <v>0</v>
      </c>
      <c r="D18" s="171">
        <f>IF(Admin1!H85=0,0,Admin1!O85/Admin1!H85)</f>
        <v>0</v>
      </c>
      <c r="E18" s="239"/>
      <c r="F18" s="250"/>
    </row>
    <row r="19" spans="1:11" ht="15" thickBot="1" x14ac:dyDescent="0.4">
      <c r="A19" s="173" t="s">
        <v>108</v>
      </c>
      <c r="B19" s="181">
        <f>ROUND(C9*B18,2)</f>
        <v>0</v>
      </c>
      <c r="C19" s="181">
        <f>ROUND(C9*C18,2)</f>
        <v>0</v>
      </c>
      <c r="D19" s="181">
        <f>ROUND(C9*D18,2)</f>
        <v>0</v>
      </c>
      <c r="E19" s="243">
        <f>SUM(B19:D19)</f>
        <v>0</v>
      </c>
      <c r="F19" s="250"/>
      <c r="I19" s="252" t="s">
        <v>109</v>
      </c>
    </row>
    <row r="20" spans="1:11" x14ac:dyDescent="0.35">
      <c r="A20" s="188" t="s">
        <v>110</v>
      </c>
      <c r="B20" s="184"/>
      <c r="C20" s="184"/>
      <c r="D20" s="184"/>
      <c r="E20" s="244"/>
      <c r="F20" s="250"/>
      <c r="I20" s="107" t="s">
        <v>111</v>
      </c>
    </row>
    <row r="21" spans="1:11" x14ac:dyDescent="0.35">
      <c r="A21" s="230" t="s">
        <v>66</v>
      </c>
      <c r="B21" s="18">
        <f>Jan!$Q$37</f>
        <v>0</v>
      </c>
      <c r="C21" s="18">
        <f>Jan!$R$37</f>
        <v>0</v>
      </c>
      <c r="D21" s="18">
        <f>Jan!$S$37</f>
        <v>0</v>
      </c>
      <c r="E21" s="239">
        <f>B21+C21+D21</f>
        <v>0</v>
      </c>
      <c r="F21" s="250">
        <f>Jan!I37</f>
        <v>0</v>
      </c>
      <c r="I21" s="107" t="s">
        <v>112</v>
      </c>
    </row>
    <row r="22" spans="1:11" x14ac:dyDescent="0.35">
      <c r="A22" s="230" t="s">
        <v>67</v>
      </c>
      <c r="B22" s="18">
        <f>Feb!$Q$37</f>
        <v>0</v>
      </c>
      <c r="C22" s="18">
        <f>Feb!$R$37</f>
        <v>0</v>
      </c>
      <c r="D22" s="18">
        <f>Feb!$S$37</f>
        <v>0</v>
      </c>
      <c r="E22" s="239">
        <f t="shared" ref="E22:E32" si="0">B22+C22+D22</f>
        <v>0</v>
      </c>
      <c r="F22" s="250">
        <f>Feb!I37</f>
        <v>0</v>
      </c>
      <c r="I22" s="107" t="s">
        <v>113</v>
      </c>
    </row>
    <row r="23" spans="1:11" x14ac:dyDescent="0.35">
      <c r="A23" s="230" t="s">
        <v>68</v>
      </c>
      <c r="B23" s="18">
        <f>Mar!$Q$37</f>
        <v>0</v>
      </c>
      <c r="C23" s="18">
        <f>Mar!$R$37</f>
        <v>0</v>
      </c>
      <c r="D23" s="18">
        <f>Mar!$S$37</f>
        <v>0</v>
      </c>
      <c r="E23" s="239">
        <f t="shared" si="0"/>
        <v>0</v>
      </c>
      <c r="F23" s="250">
        <f>Mar!I37</f>
        <v>0</v>
      </c>
      <c r="I23" s="107" t="s">
        <v>114</v>
      </c>
    </row>
    <row r="24" spans="1:11" x14ac:dyDescent="0.35">
      <c r="A24" s="230" t="s">
        <v>69</v>
      </c>
      <c r="B24" s="18">
        <f>Apr!$Q$37</f>
        <v>0</v>
      </c>
      <c r="C24" s="18">
        <f>Apr!$R$37</f>
        <v>0</v>
      </c>
      <c r="D24" s="18">
        <f>Apr!$S$37</f>
        <v>0</v>
      </c>
      <c r="E24" s="239">
        <f t="shared" si="0"/>
        <v>0</v>
      </c>
      <c r="F24" s="250">
        <f>Apr!I37</f>
        <v>0</v>
      </c>
      <c r="I24" s="107" t="s">
        <v>115</v>
      </c>
    </row>
    <row r="25" spans="1:11" x14ac:dyDescent="0.35">
      <c r="A25" s="230" t="s">
        <v>70</v>
      </c>
      <c r="B25" s="18">
        <f>Maj!$Q$37</f>
        <v>0</v>
      </c>
      <c r="C25" s="18">
        <f>Maj!$R$37</f>
        <v>0</v>
      </c>
      <c r="D25" s="18">
        <f>Maj!$S$37</f>
        <v>0</v>
      </c>
      <c r="E25" s="239">
        <f t="shared" si="0"/>
        <v>0</v>
      </c>
      <c r="F25" s="250">
        <f>Maj!I37</f>
        <v>0</v>
      </c>
      <c r="G25" s="162"/>
      <c r="I25" s="107" t="s">
        <v>116</v>
      </c>
    </row>
    <row r="26" spans="1:11" x14ac:dyDescent="0.35">
      <c r="A26" s="230" t="s">
        <v>71</v>
      </c>
      <c r="B26" s="18">
        <f>Jun!$Q$37</f>
        <v>0</v>
      </c>
      <c r="C26" s="18">
        <f>Jun!$R$37</f>
        <v>0</v>
      </c>
      <c r="D26" s="18">
        <f>Jun!$S$37</f>
        <v>0</v>
      </c>
      <c r="E26" s="239">
        <f t="shared" si="0"/>
        <v>0</v>
      </c>
      <c r="F26" s="250">
        <f>Jun!I37</f>
        <v>0</v>
      </c>
      <c r="I26" s="107" t="s">
        <v>117</v>
      </c>
    </row>
    <row r="27" spans="1:11" ht="15" thickBot="1" x14ac:dyDescent="0.4">
      <c r="A27" s="230" t="s">
        <v>72</v>
      </c>
      <c r="B27" s="18">
        <f>Jul!$Q$37</f>
        <v>0</v>
      </c>
      <c r="C27" s="18">
        <f>Jul!$R$37</f>
        <v>0</v>
      </c>
      <c r="D27" s="18">
        <f>Jul!$S$37</f>
        <v>0</v>
      </c>
      <c r="E27" s="239">
        <f t="shared" si="0"/>
        <v>0</v>
      </c>
      <c r="F27" s="250">
        <f>Jul!I37</f>
        <v>0</v>
      </c>
    </row>
    <row r="28" spans="1:11" x14ac:dyDescent="0.35">
      <c r="A28" s="230" t="s">
        <v>73</v>
      </c>
      <c r="B28" s="18">
        <f>Aug!$Q$37</f>
        <v>0</v>
      </c>
      <c r="C28" s="18">
        <f>Aug!$R$37</f>
        <v>0</v>
      </c>
      <c r="D28" s="18">
        <f>Aug!$S$37</f>
        <v>0</v>
      </c>
      <c r="E28" s="239">
        <f t="shared" si="0"/>
        <v>0</v>
      </c>
      <c r="F28" s="250">
        <f>Aug!I37</f>
        <v>0</v>
      </c>
      <c r="I28" s="401" t="s">
        <v>118</v>
      </c>
      <c r="J28" s="402"/>
      <c r="K28" s="403"/>
    </row>
    <row r="29" spans="1:11" x14ac:dyDescent="0.35">
      <c r="A29" s="230" t="s">
        <v>74</v>
      </c>
      <c r="B29" s="18">
        <f>Sep!$Q$37</f>
        <v>0</v>
      </c>
      <c r="C29" s="18">
        <f>Sep!$R$37</f>
        <v>0</v>
      </c>
      <c r="D29" s="18">
        <f>Sep!$S$37</f>
        <v>0</v>
      </c>
      <c r="E29" s="239">
        <f t="shared" si="0"/>
        <v>0</v>
      </c>
      <c r="F29" s="250">
        <f>Sep!I37</f>
        <v>0</v>
      </c>
      <c r="I29" s="175" t="s">
        <v>119</v>
      </c>
      <c r="J29" s="35" t="s">
        <v>120</v>
      </c>
      <c r="K29" s="164" t="s">
        <v>121</v>
      </c>
    </row>
    <row r="30" spans="1:11" x14ac:dyDescent="0.35">
      <c r="A30" s="230" t="s">
        <v>75</v>
      </c>
      <c r="B30" s="18">
        <f>Okt!$Q$37</f>
        <v>0</v>
      </c>
      <c r="C30" s="18">
        <f>Okt!$R$37</f>
        <v>0</v>
      </c>
      <c r="D30" s="18">
        <f>Okt!$S$37</f>
        <v>0</v>
      </c>
      <c r="E30" s="239">
        <f t="shared" si="0"/>
        <v>0</v>
      </c>
      <c r="F30" s="250">
        <f>Okt!I37</f>
        <v>0</v>
      </c>
      <c r="I30" s="176">
        <v>5</v>
      </c>
      <c r="J30" s="165">
        <f t="shared" ref="J30:J38" si="1">I30/$I$30</f>
        <v>1</v>
      </c>
      <c r="K30" s="167">
        <f t="shared" ref="K30:K38" si="2">ROUND($I$30/I30,2)</f>
        <v>1</v>
      </c>
    </row>
    <row r="31" spans="1:11" ht="15" customHeight="1" x14ac:dyDescent="0.35">
      <c r="A31" s="230" t="s">
        <v>76</v>
      </c>
      <c r="B31" s="18">
        <f>Nov!$Q$37</f>
        <v>0</v>
      </c>
      <c r="C31" s="18">
        <f>Nov!$R$37</f>
        <v>0</v>
      </c>
      <c r="D31" s="18">
        <f>Nov!$S$37</f>
        <v>0</v>
      </c>
      <c r="E31" s="239">
        <f t="shared" si="0"/>
        <v>0</v>
      </c>
      <c r="F31" s="250">
        <f>Nov!I37</f>
        <v>0</v>
      </c>
      <c r="I31" s="176">
        <v>4.5</v>
      </c>
      <c r="J31" s="165">
        <f t="shared" si="1"/>
        <v>0.9</v>
      </c>
      <c r="K31" s="167">
        <f t="shared" si="2"/>
        <v>1.1100000000000001</v>
      </c>
    </row>
    <row r="32" spans="1:11" ht="15" customHeight="1" thickBot="1" x14ac:dyDescent="0.4">
      <c r="A32" s="230" t="s">
        <v>77</v>
      </c>
      <c r="B32" s="226">
        <f>Dec!$Q$37</f>
        <v>0</v>
      </c>
      <c r="C32" s="226">
        <f>Dec!$R$37</f>
        <v>0</v>
      </c>
      <c r="D32" s="226">
        <f>Dec!$S$37</f>
        <v>0</v>
      </c>
      <c r="E32" s="245">
        <f t="shared" si="0"/>
        <v>0</v>
      </c>
      <c r="F32" s="251">
        <f>Dec!I37</f>
        <v>0</v>
      </c>
      <c r="I32" s="177">
        <v>4</v>
      </c>
      <c r="J32" s="165">
        <f t="shared" si="1"/>
        <v>0.8</v>
      </c>
      <c r="K32" s="167">
        <f t="shared" si="2"/>
        <v>1.25</v>
      </c>
    </row>
    <row r="33" spans="1:11" ht="15" thickBot="1" x14ac:dyDescent="0.4">
      <c r="A33" s="166" t="s">
        <v>122</v>
      </c>
      <c r="B33" s="180">
        <f>SUM(B21:B32)</f>
        <v>0</v>
      </c>
      <c r="C33" s="180">
        <f t="shared" ref="C33:F33" si="3">SUM(C21:C32)</f>
        <v>0</v>
      </c>
      <c r="D33" s="180">
        <f t="shared" si="3"/>
        <v>0</v>
      </c>
      <c r="E33" s="182">
        <f t="shared" si="3"/>
        <v>0</v>
      </c>
      <c r="F33" s="251">
        <f t="shared" si="3"/>
        <v>0</v>
      </c>
      <c r="I33" s="176">
        <v>3.5</v>
      </c>
      <c r="J33" s="165">
        <f t="shared" si="1"/>
        <v>0.7</v>
      </c>
      <c r="K33" s="167">
        <f t="shared" si="2"/>
        <v>1.43</v>
      </c>
    </row>
    <row r="34" spans="1:11" x14ac:dyDescent="0.35">
      <c r="A34" s="166"/>
      <c r="B34" s="214"/>
      <c r="C34" s="88"/>
      <c r="D34" s="41" t="s">
        <v>123</v>
      </c>
      <c r="E34" s="215">
        <f>E19-E33</f>
        <v>0</v>
      </c>
      <c r="F34" s="31"/>
      <c r="I34" s="176">
        <v>3</v>
      </c>
      <c r="J34" s="165">
        <f t="shared" si="1"/>
        <v>0.6</v>
      </c>
      <c r="K34" s="167">
        <f t="shared" si="2"/>
        <v>1.67</v>
      </c>
    </row>
    <row r="35" spans="1:11" ht="15" thickBot="1" x14ac:dyDescent="0.4">
      <c r="A35" s="235"/>
      <c r="B35" s="216"/>
      <c r="C35" s="217"/>
      <c r="D35" s="174" t="s">
        <v>124</v>
      </c>
      <c r="E35" s="221">
        <f>C11</f>
        <v>0</v>
      </c>
      <c r="F35" s="31"/>
      <c r="I35" s="176">
        <v>2.5</v>
      </c>
      <c r="J35" s="165">
        <f t="shared" si="1"/>
        <v>0.5</v>
      </c>
      <c r="K35" s="167">
        <f t="shared" si="2"/>
        <v>2</v>
      </c>
    </row>
    <row r="36" spans="1:11" ht="15" thickBot="1" x14ac:dyDescent="0.4">
      <c r="A36" s="236"/>
      <c r="B36" s="218"/>
      <c r="C36" s="219"/>
      <c r="D36" s="220" t="s">
        <v>125</v>
      </c>
      <c r="E36" s="183">
        <f>E34+E35</f>
        <v>0</v>
      </c>
      <c r="F36" s="31"/>
      <c r="I36" s="176">
        <v>2</v>
      </c>
      <c r="J36" s="165">
        <f t="shared" si="1"/>
        <v>0.4</v>
      </c>
      <c r="K36" s="167">
        <f t="shared" si="2"/>
        <v>2.5</v>
      </c>
    </row>
    <row r="37" spans="1:11" x14ac:dyDescent="0.35">
      <c r="C37" s="162"/>
      <c r="E37" s="40"/>
      <c r="F37" s="162"/>
      <c r="G37" s="34"/>
      <c r="H37" s="162"/>
      <c r="I37" s="176">
        <v>1.5</v>
      </c>
      <c r="J37" s="165">
        <f t="shared" si="1"/>
        <v>0.3</v>
      </c>
      <c r="K37" s="167">
        <f t="shared" si="2"/>
        <v>3.33</v>
      </c>
    </row>
    <row r="38" spans="1:11" ht="15" thickBot="1" x14ac:dyDescent="0.4">
      <c r="A38" s="33" t="s">
        <v>87</v>
      </c>
      <c r="C38" s="162"/>
      <c r="E38" s="40"/>
      <c r="F38" s="162"/>
      <c r="G38" s="34"/>
      <c r="H38" s="162"/>
      <c r="I38" s="178">
        <v>1</v>
      </c>
      <c r="J38" s="169">
        <f t="shared" si="1"/>
        <v>0.2</v>
      </c>
      <c r="K38" s="170">
        <f t="shared" si="2"/>
        <v>5</v>
      </c>
    </row>
    <row r="39" spans="1:11" x14ac:dyDescent="0.35">
      <c r="A39" t="s">
        <v>126</v>
      </c>
      <c r="C39" s="162"/>
      <c r="E39" s="40"/>
      <c r="F39" s="162"/>
      <c r="G39" s="34"/>
      <c r="H39" s="162"/>
    </row>
    <row r="40" spans="1:11" x14ac:dyDescent="0.35">
      <c r="A40" t="s">
        <v>127</v>
      </c>
      <c r="C40" s="162"/>
      <c r="E40" s="40"/>
      <c r="F40" s="162"/>
      <c r="G40" s="34"/>
      <c r="H40" s="162"/>
    </row>
    <row r="41" spans="1:11" x14ac:dyDescent="0.35">
      <c r="A41" t="s">
        <v>128</v>
      </c>
      <c r="C41" s="162"/>
      <c r="E41" s="40"/>
      <c r="F41" s="162"/>
      <c r="G41" s="34"/>
      <c r="H41" s="162"/>
    </row>
    <row r="42" spans="1:11" x14ac:dyDescent="0.35">
      <c r="A42" s="103" t="s">
        <v>129</v>
      </c>
      <c r="C42" s="162"/>
      <c r="E42" s="40"/>
      <c r="F42" s="162"/>
      <c r="G42" s="34"/>
      <c r="H42" s="162"/>
    </row>
    <row r="43" spans="1:11" x14ac:dyDescent="0.35">
      <c r="A43" t="s">
        <v>130</v>
      </c>
      <c r="C43" s="162"/>
      <c r="E43" s="40"/>
      <c r="F43" s="162"/>
      <c r="G43" s="34"/>
      <c r="H43" s="162"/>
    </row>
    <row r="44" spans="1:11" x14ac:dyDescent="0.35">
      <c r="A44" t="s">
        <v>131</v>
      </c>
      <c r="C44" s="162"/>
      <c r="E44" s="40"/>
      <c r="F44" s="162"/>
      <c r="G44" s="34"/>
      <c r="H44" s="162"/>
    </row>
    <row r="45" spans="1:11" x14ac:dyDescent="0.35">
      <c r="A45" s="33" t="s">
        <v>132</v>
      </c>
      <c r="C45" s="162"/>
      <c r="E45" s="40"/>
      <c r="F45" s="162"/>
      <c r="G45" s="34"/>
      <c r="H45" s="162"/>
    </row>
    <row r="46" spans="1:11" x14ac:dyDescent="0.35">
      <c r="A46" t="s">
        <v>133</v>
      </c>
      <c r="C46" s="162"/>
      <c r="E46" s="40"/>
      <c r="F46" s="162"/>
      <c r="G46" s="34"/>
      <c r="H46" s="162"/>
    </row>
    <row r="47" spans="1:11" x14ac:dyDescent="0.35">
      <c r="A47" t="s">
        <v>134</v>
      </c>
      <c r="C47" s="162"/>
      <c r="E47" s="40"/>
      <c r="F47" s="162"/>
      <c r="G47" s="34"/>
      <c r="H47" s="162"/>
    </row>
    <row r="48" spans="1:11" x14ac:dyDescent="0.35">
      <c r="A48" t="s">
        <v>135</v>
      </c>
      <c r="C48" s="162"/>
      <c r="E48" s="40"/>
      <c r="F48" s="162"/>
      <c r="G48" s="34"/>
      <c r="H48" s="162"/>
    </row>
  </sheetData>
  <sheetProtection algorithmName="SHA-512" hashValue="w1m56v9tRT+OrmRFScsv3JX3KqkyHA4EbzxQRfXwbucyq6MgW7a55Dcd5DKVaQcj/h9a6Qx1ZXnreYV8Cr+zPg==" saltValue="ukEnsT5Q0wv1F9y7tKk2Eg==" spinCount="100000" sheet="1" selectLockedCells="1"/>
  <mergeCells count="3">
    <mergeCell ref="I28:K28"/>
    <mergeCell ref="B4:E4"/>
    <mergeCell ref="C1:E1"/>
  </mergeCells>
  <hyperlinks>
    <hyperlink ref="B6" location="Semester!A46" display="Vad är semesterkvot?" xr:uid="{00000000-0004-0000-0300-000000000000}"/>
    <hyperlink ref="A21" location="Jan!D8" display="Januari" xr:uid="{00000000-0004-0000-0300-000001000000}"/>
    <hyperlink ref="A22" location="Feb!D8" display="Februari" xr:uid="{00000000-0004-0000-0300-000002000000}"/>
    <hyperlink ref="A23" location="Mar!D8" display="Mars" xr:uid="{00000000-0004-0000-0300-000003000000}"/>
    <hyperlink ref="A24" location="Apr!D8" display="April" xr:uid="{00000000-0004-0000-0300-000004000000}"/>
    <hyperlink ref="A25" location="Maj!D8" display="Maj" xr:uid="{00000000-0004-0000-0300-000005000000}"/>
    <hyperlink ref="A26" location="Jun!D8" display="Juni" xr:uid="{00000000-0004-0000-0300-000006000000}"/>
    <hyperlink ref="A27" location="Jul!D8" display="Juli" xr:uid="{00000000-0004-0000-0300-000007000000}"/>
    <hyperlink ref="A28" location="Aug!D8" display="Augusti" xr:uid="{00000000-0004-0000-0300-000008000000}"/>
    <hyperlink ref="A29" location="Sep!D8" display="September" xr:uid="{00000000-0004-0000-0300-000009000000}"/>
    <hyperlink ref="A30" location="Okt!D8" display="Oktober" xr:uid="{00000000-0004-0000-0300-00000A000000}"/>
    <hyperlink ref="A31" location="Nov!D8" display="November" xr:uid="{00000000-0004-0000-0300-00000B000000}"/>
    <hyperlink ref="A32" location="Dec!D8" display="December" xr:uid="{00000000-0004-0000-0300-00000C000000}"/>
    <hyperlink ref="C1:E1" location="Uppstart!A4" display="Till Uppstartsfliken" xr:uid="{00000000-0004-0000-0300-00000D000000}"/>
    <hyperlink ref="G1" r:id="rId1" xr:uid="{6A8B3382-CBFF-4202-A17E-E6FBACD311F2}"/>
  </hyperlinks>
  <pageMargins left="0.83" right="0.28999999999999998" top="0.75" bottom="0.47" header="0.3" footer="0.3"/>
  <pageSetup paperSize="9" orientation="portrait" verticalDpi="0" r:id="rId2"/>
  <ignoredErrors>
    <ignoredError sqref="C11" unlocked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86"/>
  <sheetViews>
    <sheetView topLeftCell="C1" workbookViewId="0">
      <pane ySplit="6" topLeftCell="A7" activePane="bottomLeft" state="frozen"/>
      <selection pane="bottomLeft" activeCell="C10" sqref="C10"/>
    </sheetView>
  </sheetViews>
  <sheetFormatPr defaultRowHeight="14.5" x14ac:dyDescent="0.35"/>
  <cols>
    <col min="1" max="1" width="10.453125" bestFit="1" customWidth="1"/>
    <col min="2" max="2" width="10.54296875" customWidth="1"/>
    <col min="3" max="3" width="11.1796875" customWidth="1"/>
    <col min="4" max="4" width="12" bestFit="1" customWidth="1"/>
    <col min="5" max="5" width="13.7265625" bestFit="1" customWidth="1"/>
    <col min="6" max="6" width="14.453125" bestFit="1" customWidth="1"/>
    <col min="7" max="8" width="11" bestFit="1" customWidth="1"/>
    <col min="9" max="9" width="11" customWidth="1"/>
    <col min="10" max="11" width="13.7265625" bestFit="1" customWidth="1"/>
    <col min="12" max="13" width="10.453125" bestFit="1" customWidth="1"/>
    <col min="14" max="14" width="10" bestFit="1" customWidth="1"/>
    <col min="15" max="15" width="11.453125" bestFit="1" customWidth="1"/>
    <col min="16" max="16" width="6.7265625" bestFit="1" customWidth="1"/>
    <col min="17" max="18" width="6.81640625" bestFit="1" customWidth="1"/>
    <col min="19" max="19" width="10.1796875" customWidth="1"/>
  </cols>
  <sheetData>
    <row r="1" spans="1:9" ht="23.5" x14ac:dyDescent="0.55000000000000004">
      <c r="A1" s="187" t="s">
        <v>136</v>
      </c>
    </row>
    <row r="3" spans="1:9" x14ac:dyDescent="0.35">
      <c r="A3" s="36" t="s">
        <v>137</v>
      </c>
      <c r="B3" s="36" t="s">
        <v>138</v>
      </c>
      <c r="C3" s="36" t="s">
        <v>139</v>
      </c>
      <c r="D3" s="36" t="s">
        <v>140</v>
      </c>
      <c r="E3" s="36" t="s">
        <v>141</v>
      </c>
      <c r="F3" s="36" t="s">
        <v>142</v>
      </c>
      <c r="G3" s="36" t="s">
        <v>143</v>
      </c>
      <c r="H3" s="36" t="s">
        <v>144</v>
      </c>
      <c r="I3" s="36" t="s">
        <v>145</v>
      </c>
    </row>
    <row r="4" spans="1:9" x14ac:dyDescent="0.35">
      <c r="A4" t="s">
        <v>146</v>
      </c>
      <c r="B4" s="1">
        <f>Uppstart!N7</f>
        <v>44197</v>
      </c>
      <c r="C4" s="1">
        <f>Uppstart!P7</f>
        <v>44561</v>
      </c>
      <c r="D4" s="39">
        <f>Uppstart!S7</f>
        <v>1</v>
      </c>
      <c r="E4" s="38">
        <f>Uppstart!T7</f>
        <v>5</v>
      </c>
      <c r="F4" s="31" t="str">
        <f>IF(G4=0,"",E27)</f>
        <v>8 tim 0 min</v>
      </c>
      <c r="G4" s="8">
        <f>N43</f>
        <v>365</v>
      </c>
      <c r="H4" s="16">
        <f>O43</f>
        <v>250.02500000000006</v>
      </c>
      <c r="I4" s="16">
        <f>P43</f>
        <v>2000.2000000000005</v>
      </c>
    </row>
    <row r="5" spans="1:9" x14ac:dyDescent="0.35">
      <c r="A5" t="s">
        <v>147</v>
      </c>
      <c r="B5" s="1" t="str">
        <f>IF(C5&gt;J31,C4+1,"")</f>
        <v/>
      </c>
      <c r="C5" s="1">
        <f>Uppstart!P8</f>
        <v>0</v>
      </c>
      <c r="D5" s="39">
        <f>Uppstart!S8</f>
        <v>0</v>
      </c>
      <c r="E5" s="38">
        <f>Uppstart!T8</f>
        <v>0</v>
      </c>
      <c r="F5" s="31" t="str">
        <f>IF(G5=0,"",E48)</f>
        <v/>
      </c>
      <c r="G5" s="8">
        <f>N64</f>
        <v>0</v>
      </c>
      <c r="H5" s="16">
        <f>O64</f>
        <v>0</v>
      </c>
      <c r="I5" s="16">
        <f>P64</f>
        <v>0</v>
      </c>
    </row>
    <row r="6" spans="1:9" x14ac:dyDescent="0.35">
      <c r="A6" t="s">
        <v>148</v>
      </c>
      <c r="B6" s="1" t="str">
        <f>IF(C6&gt;J31,C5+1,"")</f>
        <v/>
      </c>
      <c r="C6" s="1">
        <f>Uppstart!P9</f>
        <v>0</v>
      </c>
      <c r="D6" s="39">
        <f>Uppstart!S9</f>
        <v>0</v>
      </c>
      <c r="E6" s="38">
        <f>Uppstart!T9</f>
        <v>0</v>
      </c>
      <c r="F6" s="31" t="str">
        <f>IF(G6=0,"",E69)</f>
        <v/>
      </c>
      <c r="G6" s="15">
        <f>N85</f>
        <v>0</v>
      </c>
      <c r="H6" s="17">
        <f>O85</f>
        <v>0</v>
      </c>
      <c r="I6" s="17">
        <f>P85</f>
        <v>0</v>
      </c>
    </row>
    <row r="7" spans="1:9" x14ac:dyDescent="0.35">
      <c r="F7" s="40" t="s">
        <v>149</v>
      </c>
      <c r="G7" s="8">
        <f>SUM(G4:G6)</f>
        <v>365</v>
      </c>
      <c r="H7" s="16">
        <f t="shared" ref="H7:I7" si="0">SUM(H4:H6)</f>
        <v>250.02500000000006</v>
      </c>
      <c r="I7" s="16">
        <f t="shared" si="0"/>
        <v>2000.2000000000005</v>
      </c>
    </row>
    <row r="9" spans="1:9" x14ac:dyDescent="0.35">
      <c r="A9" s="2" t="s">
        <v>150</v>
      </c>
      <c r="B9" s="30" t="s">
        <v>143</v>
      </c>
      <c r="C9" s="30" t="s">
        <v>144</v>
      </c>
      <c r="D9" s="30" t="s">
        <v>145</v>
      </c>
    </row>
    <row r="10" spans="1:9" x14ac:dyDescent="0.35">
      <c r="A10" t="s">
        <v>151</v>
      </c>
      <c r="B10" s="8">
        <f>N31+N52+N73</f>
        <v>31</v>
      </c>
      <c r="C10" s="16">
        <f t="shared" ref="C10:D10" si="1">O31+O52+O73</f>
        <v>21.235000000000003</v>
      </c>
      <c r="D10" s="16">
        <f t="shared" si="1"/>
        <v>169.88000000000002</v>
      </c>
    </row>
    <row r="11" spans="1:9" x14ac:dyDescent="0.35">
      <c r="A11" t="s">
        <v>152</v>
      </c>
      <c r="B11" s="8">
        <f t="shared" ref="B11:B21" si="2">N32+N53+N74</f>
        <v>28</v>
      </c>
      <c r="C11" s="16">
        <f t="shared" ref="C11:C21" si="3">O32+O53+O74</f>
        <v>19.18</v>
      </c>
      <c r="D11" s="16">
        <f t="shared" ref="D11:D21" si="4">P32+P53+P74</f>
        <v>153.44</v>
      </c>
    </row>
    <row r="12" spans="1:9" x14ac:dyDescent="0.35">
      <c r="A12" t="s">
        <v>153</v>
      </c>
      <c r="B12" s="8">
        <f t="shared" si="2"/>
        <v>31</v>
      </c>
      <c r="C12" s="16">
        <f t="shared" si="3"/>
        <v>21.235000000000003</v>
      </c>
      <c r="D12" s="16">
        <f t="shared" si="4"/>
        <v>169.88000000000002</v>
      </c>
    </row>
    <row r="13" spans="1:9" x14ac:dyDescent="0.35">
      <c r="A13" t="s">
        <v>154</v>
      </c>
      <c r="B13" s="8">
        <f t="shared" si="2"/>
        <v>30</v>
      </c>
      <c r="C13" s="16">
        <f t="shared" si="3"/>
        <v>20.55</v>
      </c>
      <c r="D13" s="16">
        <f t="shared" si="4"/>
        <v>164.4</v>
      </c>
    </row>
    <row r="14" spans="1:9" x14ac:dyDescent="0.35">
      <c r="A14" t="s">
        <v>70</v>
      </c>
      <c r="B14" s="8">
        <f t="shared" si="2"/>
        <v>31</v>
      </c>
      <c r="C14" s="16">
        <f t="shared" si="3"/>
        <v>21.235000000000003</v>
      </c>
      <c r="D14" s="16">
        <f t="shared" si="4"/>
        <v>169.88000000000002</v>
      </c>
      <c r="E14" s="16"/>
      <c r="F14" s="16"/>
    </row>
    <row r="15" spans="1:9" x14ac:dyDescent="0.35">
      <c r="A15" t="s">
        <v>155</v>
      </c>
      <c r="B15" s="8">
        <f t="shared" si="2"/>
        <v>30</v>
      </c>
      <c r="C15" s="16">
        <f t="shared" si="3"/>
        <v>20.55</v>
      </c>
      <c r="D15" s="16">
        <f t="shared" si="4"/>
        <v>164.4</v>
      </c>
      <c r="E15" s="16"/>
      <c r="F15" s="16"/>
    </row>
    <row r="16" spans="1:9" x14ac:dyDescent="0.35">
      <c r="A16" t="s">
        <v>156</v>
      </c>
      <c r="B16" s="8">
        <f t="shared" si="2"/>
        <v>31</v>
      </c>
      <c r="C16" s="16">
        <f t="shared" si="3"/>
        <v>21.235000000000003</v>
      </c>
      <c r="D16" s="16">
        <f t="shared" si="4"/>
        <v>169.88000000000002</v>
      </c>
      <c r="E16" s="16"/>
      <c r="F16" s="16"/>
    </row>
    <row r="17" spans="1:16" x14ac:dyDescent="0.35">
      <c r="A17" t="s">
        <v>157</v>
      </c>
      <c r="B17" s="8">
        <f t="shared" si="2"/>
        <v>31</v>
      </c>
      <c r="C17" s="16">
        <f t="shared" si="3"/>
        <v>21.235000000000003</v>
      </c>
      <c r="D17" s="16">
        <f t="shared" si="4"/>
        <v>169.88000000000002</v>
      </c>
      <c r="E17" s="16"/>
      <c r="F17" s="16"/>
    </row>
    <row r="18" spans="1:16" x14ac:dyDescent="0.35">
      <c r="A18" t="s">
        <v>158</v>
      </c>
      <c r="B18" s="8">
        <f t="shared" si="2"/>
        <v>30</v>
      </c>
      <c r="C18" s="16">
        <f t="shared" si="3"/>
        <v>20.55</v>
      </c>
      <c r="D18" s="16">
        <f t="shared" si="4"/>
        <v>164.4</v>
      </c>
      <c r="E18" s="16"/>
      <c r="F18" s="16"/>
    </row>
    <row r="19" spans="1:16" x14ac:dyDescent="0.35">
      <c r="A19" t="s">
        <v>159</v>
      </c>
      <c r="B19" s="8">
        <f t="shared" si="2"/>
        <v>31</v>
      </c>
      <c r="C19" s="16">
        <f t="shared" si="3"/>
        <v>21.235000000000003</v>
      </c>
      <c r="D19" s="16">
        <f t="shared" si="4"/>
        <v>169.88000000000002</v>
      </c>
      <c r="E19" s="16"/>
      <c r="F19" s="16"/>
    </row>
    <row r="20" spans="1:16" x14ac:dyDescent="0.35">
      <c r="A20" t="s">
        <v>160</v>
      </c>
      <c r="B20" s="8">
        <f t="shared" si="2"/>
        <v>30</v>
      </c>
      <c r="C20" s="16">
        <f t="shared" si="3"/>
        <v>20.55</v>
      </c>
      <c r="D20" s="16">
        <f t="shared" si="4"/>
        <v>164.4</v>
      </c>
      <c r="E20" s="16"/>
      <c r="F20" s="16"/>
    </row>
    <row r="21" spans="1:16" x14ac:dyDescent="0.35">
      <c r="A21" t="s">
        <v>161</v>
      </c>
      <c r="B21" s="15">
        <f t="shared" si="2"/>
        <v>31</v>
      </c>
      <c r="C21" s="17">
        <f t="shared" si="3"/>
        <v>21.235000000000003</v>
      </c>
      <c r="D21" s="17">
        <f t="shared" si="4"/>
        <v>169.88000000000002</v>
      </c>
      <c r="E21" s="16"/>
      <c r="F21" s="16"/>
    </row>
    <row r="22" spans="1:16" x14ac:dyDescent="0.35">
      <c r="A22" t="s">
        <v>162</v>
      </c>
      <c r="B22" s="8">
        <f>SUM(B10:B21)</f>
        <v>365</v>
      </c>
      <c r="C22" s="16">
        <f t="shared" ref="C22:D22" si="5">SUM(C10:C21)</f>
        <v>250.02500000000006</v>
      </c>
      <c r="D22" s="16">
        <f t="shared" si="5"/>
        <v>2000.2000000000005</v>
      </c>
      <c r="E22" s="16"/>
      <c r="F22" s="16"/>
    </row>
    <row r="23" spans="1:16" x14ac:dyDescent="0.35">
      <c r="B23" s="8"/>
      <c r="C23" s="16"/>
      <c r="D23" s="16"/>
      <c r="E23" s="16"/>
      <c r="F23" s="16"/>
    </row>
    <row r="25" spans="1:16" x14ac:dyDescent="0.35">
      <c r="A25" s="29" t="s">
        <v>163</v>
      </c>
      <c r="B25" s="28" t="s">
        <v>164</v>
      </c>
      <c r="C25" s="28" t="s">
        <v>140</v>
      </c>
      <c r="D25" s="28" t="s">
        <v>141</v>
      </c>
      <c r="E25" s="28" t="s">
        <v>142</v>
      </c>
      <c r="F25" s="28" t="s">
        <v>165</v>
      </c>
      <c r="G25" s="28" t="s">
        <v>166</v>
      </c>
      <c r="H25" s="28" t="s">
        <v>167</v>
      </c>
      <c r="I25" s="28" t="s">
        <v>168</v>
      </c>
    </row>
    <row r="26" spans="1:16" x14ac:dyDescent="0.35">
      <c r="A26" s="25">
        <f>A27</f>
        <v>44197</v>
      </c>
      <c r="B26" s="25">
        <f>B27</f>
        <v>44561</v>
      </c>
      <c r="C26" s="21">
        <v>1</v>
      </c>
      <c r="D26" s="22">
        <v>5</v>
      </c>
      <c r="E26" s="20">
        <v>8</v>
      </c>
      <c r="F26" s="22"/>
      <c r="G26" s="20">
        <f>E26*I26</f>
        <v>2000</v>
      </c>
      <c r="H26" s="22">
        <v>50</v>
      </c>
      <c r="I26" s="20">
        <f>D26*H26</f>
        <v>250</v>
      </c>
    </row>
    <row r="27" spans="1:16" x14ac:dyDescent="0.35">
      <c r="A27" s="24">
        <f>B4</f>
        <v>44197</v>
      </c>
      <c r="B27" s="24">
        <f>C4</f>
        <v>44561</v>
      </c>
      <c r="C27" s="19">
        <f>D4</f>
        <v>1</v>
      </c>
      <c r="D27" s="37">
        <f>E4</f>
        <v>5</v>
      </c>
      <c r="E27" s="22" t="str">
        <f>IF(D27=0,0,INT(G27/I27) &amp; " tim " &amp; ROUND((G27/I27-INT(G27/I27))*60,0) &amp; " min")</f>
        <v>8 tim 0 min</v>
      </c>
      <c r="F27" s="27">
        <f>O43</f>
        <v>250.02500000000006</v>
      </c>
      <c r="G27" s="20">
        <f>C27*G26</f>
        <v>2000</v>
      </c>
      <c r="H27" s="22"/>
      <c r="I27" s="20">
        <f>D27*H26</f>
        <v>250</v>
      </c>
    </row>
    <row r="28" spans="1:16" x14ac:dyDescent="0.35">
      <c r="N28" s="406" t="s">
        <v>169</v>
      </c>
      <c r="O28" s="407"/>
      <c r="P28" s="408"/>
    </row>
    <row r="29" spans="1:16" x14ac:dyDescent="0.35">
      <c r="O29" s="23">
        <f>IF(I27=0,0,G27/I27)</f>
        <v>8</v>
      </c>
    </row>
    <row r="30" spans="1:16" x14ac:dyDescent="0.35">
      <c r="A30" s="30" t="s">
        <v>170</v>
      </c>
      <c r="B30" s="30" t="s">
        <v>171</v>
      </c>
      <c r="C30" s="30" t="s">
        <v>53</v>
      </c>
      <c r="D30" s="30" t="s">
        <v>172</v>
      </c>
      <c r="E30" s="30" t="s">
        <v>173</v>
      </c>
      <c r="F30" s="30" t="s">
        <v>174</v>
      </c>
      <c r="G30" s="30" t="s">
        <v>175</v>
      </c>
      <c r="H30" s="30" t="s">
        <v>175</v>
      </c>
      <c r="I30" s="30" t="s">
        <v>176</v>
      </c>
      <c r="J30" s="30" t="s">
        <v>170</v>
      </c>
      <c r="K30" s="30" t="s">
        <v>171</v>
      </c>
      <c r="L30" s="30" t="s">
        <v>177</v>
      </c>
      <c r="M30" s="30" t="s">
        <v>178</v>
      </c>
      <c r="N30" s="30" t="s">
        <v>143</v>
      </c>
      <c r="O30" s="30" t="s">
        <v>144</v>
      </c>
      <c r="P30" s="30" t="s">
        <v>145</v>
      </c>
    </row>
    <row r="31" spans="1:16" x14ac:dyDescent="0.35">
      <c r="A31" s="13">
        <v>44197</v>
      </c>
      <c r="B31" s="13">
        <v>44227</v>
      </c>
      <c r="C31" s="1" t="s">
        <v>151</v>
      </c>
      <c r="D31">
        <f>B31-A31+1</f>
        <v>31</v>
      </c>
      <c r="E31" s="3">
        <f t="shared" ref="E31:E42" si="6">D31/$D$43</f>
        <v>8.4931506849315067E-2</v>
      </c>
      <c r="F31" s="11">
        <f t="shared" ref="F31:F42" si="7">ROUND(G31/D31,3)</f>
        <v>0.68500000000000005</v>
      </c>
      <c r="G31" s="14">
        <f t="shared" ref="G31:G42" si="8">ROUND($I$27*E31,2)</f>
        <v>21.23</v>
      </c>
      <c r="H31" s="6">
        <f t="shared" ref="H31:H42" si="9">ROUND(F31*D31,3)</f>
        <v>21.234999999999999</v>
      </c>
      <c r="I31" s="9">
        <f t="shared" ref="I31:I42" si="10">$O$29*H31</f>
        <v>169.88</v>
      </c>
      <c r="J31" s="8">
        <f t="shared" ref="J31:J42" si="11">A31</f>
        <v>44197</v>
      </c>
      <c r="K31" s="8">
        <f t="shared" ref="K31:K42" si="12">B31</f>
        <v>44227</v>
      </c>
      <c r="L31">
        <f t="shared" ref="L31:L42" si="13">IF($A$26&gt;K31,1,IF($A$26&gt;=J31,IF($A$26&lt;=K31,$A$26,0),0))</f>
        <v>44197</v>
      </c>
      <c r="M31">
        <f t="shared" ref="M31:M42" si="14">IF(J31&gt;$B$26,1,IF($B$26&lt;=K31,IF($B$26&gt;=J31,$B$26,0),0))</f>
        <v>0</v>
      </c>
      <c r="N31" s="8">
        <f>IF(L31+M31=1,0,IF(L31-M31=0,K31-J31,IF(L31&gt;0,IF(M31&gt;0,M31-L31,K31-L31),IF(M31&gt;0,M31-J31)))+1)</f>
        <v>31</v>
      </c>
      <c r="O31" s="8">
        <f>IF($I$27=0,0,P31/$O$29)</f>
        <v>21.235000000000003</v>
      </c>
      <c r="P31" s="16">
        <f t="shared" ref="P31:P42" si="15">N31*$O$29*F31</f>
        <v>169.88000000000002</v>
      </c>
    </row>
    <row r="32" spans="1:16" x14ac:dyDescent="0.35">
      <c r="A32" s="13">
        <f t="shared" ref="A32:A42" si="16">B31+1</f>
        <v>44228</v>
      </c>
      <c r="B32" s="13">
        <v>44255</v>
      </c>
      <c r="C32" s="1" t="s">
        <v>152</v>
      </c>
      <c r="D32">
        <f t="shared" ref="D32:D42" si="17">B32-B31</f>
        <v>28</v>
      </c>
      <c r="E32" s="3">
        <f t="shared" si="6"/>
        <v>7.6712328767123292E-2</v>
      </c>
      <c r="F32" s="11">
        <f t="shared" si="7"/>
        <v>0.68500000000000005</v>
      </c>
      <c r="G32" s="14">
        <f t="shared" si="8"/>
        <v>19.18</v>
      </c>
      <c r="H32" s="6">
        <f t="shared" si="9"/>
        <v>19.18</v>
      </c>
      <c r="I32" s="9">
        <f t="shared" si="10"/>
        <v>153.44</v>
      </c>
      <c r="J32" s="8">
        <f t="shared" si="11"/>
        <v>44228</v>
      </c>
      <c r="K32" s="8">
        <f t="shared" si="12"/>
        <v>44255</v>
      </c>
      <c r="L32">
        <f t="shared" si="13"/>
        <v>0</v>
      </c>
      <c r="M32">
        <f t="shared" si="14"/>
        <v>0</v>
      </c>
      <c r="N32" s="8">
        <f t="shared" ref="N32:N42" si="18">IF(L32+M32=1,0,IF(L32-M32=0,K32-J32,IF(L32&gt;0,IF(M32&gt;0,M32-L32,K32-L32),IF(M32&gt;0,M32-J32)))+1)</f>
        <v>28</v>
      </c>
      <c r="O32" s="8">
        <f t="shared" ref="O32:O42" si="19">IF($I$27=0,0,P32/$O$29)</f>
        <v>19.18</v>
      </c>
      <c r="P32" s="16">
        <f t="shared" si="15"/>
        <v>153.44</v>
      </c>
    </row>
    <row r="33" spans="1:16" x14ac:dyDescent="0.35">
      <c r="A33" s="13">
        <f t="shared" si="16"/>
        <v>44256</v>
      </c>
      <c r="B33" s="13">
        <v>44286</v>
      </c>
      <c r="C33" s="1" t="s">
        <v>153</v>
      </c>
      <c r="D33">
        <f t="shared" si="17"/>
        <v>31</v>
      </c>
      <c r="E33" s="3">
        <f t="shared" si="6"/>
        <v>8.4931506849315067E-2</v>
      </c>
      <c r="F33" s="11">
        <f t="shared" si="7"/>
        <v>0.68500000000000005</v>
      </c>
      <c r="G33" s="14">
        <f t="shared" si="8"/>
        <v>21.23</v>
      </c>
      <c r="H33" s="6">
        <f t="shared" si="9"/>
        <v>21.234999999999999</v>
      </c>
      <c r="I33" s="9">
        <f t="shared" si="10"/>
        <v>169.88</v>
      </c>
      <c r="J33" s="8">
        <f t="shared" si="11"/>
        <v>44256</v>
      </c>
      <c r="K33" s="8">
        <f t="shared" si="12"/>
        <v>44286</v>
      </c>
      <c r="L33">
        <f t="shared" si="13"/>
        <v>0</v>
      </c>
      <c r="M33">
        <f t="shared" si="14"/>
        <v>0</v>
      </c>
      <c r="N33" s="8">
        <f t="shared" si="18"/>
        <v>31</v>
      </c>
      <c r="O33" s="8">
        <f t="shared" si="19"/>
        <v>21.235000000000003</v>
      </c>
      <c r="P33" s="16">
        <f t="shared" si="15"/>
        <v>169.88000000000002</v>
      </c>
    </row>
    <row r="34" spans="1:16" x14ac:dyDescent="0.35">
      <c r="A34" s="13">
        <f t="shared" si="16"/>
        <v>44287</v>
      </c>
      <c r="B34" s="13">
        <v>44316</v>
      </c>
      <c r="C34" s="1" t="s">
        <v>154</v>
      </c>
      <c r="D34">
        <f t="shared" si="17"/>
        <v>30</v>
      </c>
      <c r="E34" s="3">
        <f t="shared" si="6"/>
        <v>8.2191780821917804E-2</v>
      </c>
      <c r="F34" s="11">
        <f t="shared" si="7"/>
        <v>0.68500000000000005</v>
      </c>
      <c r="G34" s="14">
        <f t="shared" si="8"/>
        <v>20.55</v>
      </c>
      <c r="H34" s="6">
        <f t="shared" si="9"/>
        <v>20.55</v>
      </c>
      <c r="I34" s="9">
        <f t="shared" si="10"/>
        <v>164.4</v>
      </c>
      <c r="J34" s="8">
        <f t="shared" si="11"/>
        <v>44287</v>
      </c>
      <c r="K34" s="8">
        <f t="shared" si="12"/>
        <v>44316</v>
      </c>
      <c r="L34">
        <f t="shared" si="13"/>
        <v>0</v>
      </c>
      <c r="M34">
        <f t="shared" si="14"/>
        <v>0</v>
      </c>
      <c r="N34" s="8">
        <f t="shared" si="18"/>
        <v>30</v>
      </c>
      <c r="O34" s="8">
        <f t="shared" si="19"/>
        <v>20.55</v>
      </c>
      <c r="P34" s="16">
        <f t="shared" si="15"/>
        <v>164.4</v>
      </c>
    </row>
    <row r="35" spans="1:16" x14ac:dyDescent="0.35">
      <c r="A35" s="13">
        <f t="shared" si="16"/>
        <v>44317</v>
      </c>
      <c r="B35" s="13">
        <v>44347</v>
      </c>
      <c r="C35" s="1" t="s">
        <v>70</v>
      </c>
      <c r="D35">
        <f t="shared" si="17"/>
        <v>31</v>
      </c>
      <c r="E35" s="3">
        <f t="shared" si="6"/>
        <v>8.4931506849315067E-2</v>
      </c>
      <c r="F35" s="11">
        <f t="shared" si="7"/>
        <v>0.68500000000000005</v>
      </c>
      <c r="G35" s="14">
        <f t="shared" si="8"/>
        <v>21.23</v>
      </c>
      <c r="H35" s="6">
        <f t="shared" si="9"/>
        <v>21.234999999999999</v>
      </c>
      <c r="I35" s="9">
        <f t="shared" si="10"/>
        <v>169.88</v>
      </c>
      <c r="J35" s="8">
        <f t="shared" si="11"/>
        <v>44317</v>
      </c>
      <c r="K35" s="8">
        <f t="shared" si="12"/>
        <v>44347</v>
      </c>
      <c r="L35">
        <f t="shared" si="13"/>
        <v>0</v>
      </c>
      <c r="M35">
        <f t="shared" si="14"/>
        <v>0</v>
      </c>
      <c r="N35" s="8">
        <f t="shared" si="18"/>
        <v>31</v>
      </c>
      <c r="O35" s="8">
        <f t="shared" si="19"/>
        <v>21.235000000000003</v>
      </c>
      <c r="P35" s="16">
        <f t="shared" si="15"/>
        <v>169.88000000000002</v>
      </c>
    </row>
    <row r="36" spans="1:16" x14ac:dyDescent="0.35">
      <c r="A36" s="13">
        <f t="shared" si="16"/>
        <v>44348</v>
      </c>
      <c r="B36" s="13">
        <v>44377</v>
      </c>
      <c r="C36" s="1" t="s">
        <v>155</v>
      </c>
      <c r="D36">
        <f t="shared" si="17"/>
        <v>30</v>
      </c>
      <c r="E36" s="3">
        <f t="shared" si="6"/>
        <v>8.2191780821917804E-2</v>
      </c>
      <c r="F36" s="11">
        <f t="shared" si="7"/>
        <v>0.68500000000000005</v>
      </c>
      <c r="G36" s="14">
        <f t="shared" si="8"/>
        <v>20.55</v>
      </c>
      <c r="H36" s="6">
        <f t="shared" si="9"/>
        <v>20.55</v>
      </c>
      <c r="I36" s="9">
        <f t="shared" si="10"/>
        <v>164.4</v>
      </c>
      <c r="J36" s="8">
        <f t="shared" si="11"/>
        <v>44348</v>
      </c>
      <c r="K36" s="8">
        <f t="shared" si="12"/>
        <v>44377</v>
      </c>
      <c r="L36">
        <f t="shared" si="13"/>
        <v>0</v>
      </c>
      <c r="M36">
        <f t="shared" si="14"/>
        <v>0</v>
      </c>
      <c r="N36" s="8">
        <f t="shared" si="18"/>
        <v>30</v>
      </c>
      <c r="O36" s="8">
        <f t="shared" si="19"/>
        <v>20.55</v>
      </c>
      <c r="P36" s="16">
        <f t="shared" si="15"/>
        <v>164.4</v>
      </c>
    </row>
    <row r="37" spans="1:16" x14ac:dyDescent="0.35">
      <c r="A37" s="13">
        <f t="shared" si="16"/>
        <v>44378</v>
      </c>
      <c r="B37" s="13">
        <v>44408</v>
      </c>
      <c r="C37" s="1" t="s">
        <v>156</v>
      </c>
      <c r="D37">
        <f t="shared" si="17"/>
        <v>31</v>
      </c>
      <c r="E37" s="3">
        <f t="shared" si="6"/>
        <v>8.4931506849315067E-2</v>
      </c>
      <c r="F37" s="11">
        <f t="shared" si="7"/>
        <v>0.68500000000000005</v>
      </c>
      <c r="G37" s="14">
        <f t="shared" si="8"/>
        <v>21.23</v>
      </c>
      <c r="H37" s="6">
        <f t="shared" si="9"/>
        <v>21.234999999999999</v>
      </c>
      <c r="I37" s="9">
        <f t="shared" si="10"/>
        <v>169.88</v>
      </c>
      <c r="J37" s="8">
        <f t="shared" si="11"/>
        <v>44378</v>
      </c>
      <c r="K37" s="8">
        <f t="shared" si="12"/>
        <v>44408</v>
      </c>
      <c r="L37">
        <f t="shared" si="13"/>
        <v>0</v>
      </c>
      <c r="M37">
        <f t="shared" si="14"/>
        <v>0</v>
      </c>
      <c r="N37" s="8">
        <f t="shared" si="18"/>
        <v>31</v>
      </c>
      <c r="O37" s="8">
        <f t="shared" si="19"/>
        <v>21.235000000000003</v>
      </c>
      <c r="P37" s="16">
        <f t="shared" si="15"/>
        <v>169.88000000000002</v>
      </c>
    </row>
    <row r="38" spans="1:16" x14ac:dyDescent="0.35">
      <c r="A38" s="13">
        <f t="shared" si="16"/>
        <v>44409</v>
      </c>
      <c r="B38" s="13">
        <v>44439</v>
      </c>
      <c r="C38" s="1" t="s">
        <v>157</v>
      </c>
      <c r="D38">
        <f t="shared" si="17"/>
        <v>31</v>
      </c>
      <c r="E38" s="3">
        <f t="shared" si="6"/>
        <v>8.4931506849315067E-2</v>
      </c>
      <c r="F38" s="11">
        <f t="shared" si="7"/>
        <v>0.68500000000000005</v>
      </c>
      <c r="G38" s="14">
        <f t="shared" si="8"/>
        <v>21.23</v>
      </c>
      <c r="H38" s="6">
        <f t="shared" si="9"/>
        <v>21.234999999999999</v>
      </c>
      <c r="I38" s="9">
        <f t="shared" si="10"/>
        <v>169.88</v>
      </c>
      <c r="J38" s="8">
        <f t="shared" si="11"/>
        <v>44409</v>
      </c>
      <c r="K38" s="8">
        <f t="shared" si="12"/>
        <v>44439</v>
      </c>
      <c r="L38">
        <f t="shared" si="13"/>
        <v>0</v>
      </c>
      <c r="M38">
        <f t="shared" si="14"/>
        <v>0</v>
      </c>
      <c r="N38" s="8">
        <f t="shared" si="18"/>
        <v>31</v>
      </c>
      <c r="O38" s="8">
        <f t="shared" si="19"/>
        <v>21.235000000000003</v>
      </c>
      <c r="P38" s="16">
        <f t="shared" si="15"/>
        <v>169.88000000000002</v>
      </c>
    </row>
    <row r="39" spans="1:16" x14ac:dyDescent="0.35">
      <c r="A39" s="13">
        <f t="shared" si="16"/>
        <v>44440</v>
      </c>
      <c r="B39" s="13">
        <v>44469</v>
      </c>
      <c r="C39" s="1" t="s">
        <v>158</v>
      </c>
      <c r="D39">
        <f t="shared" si="17"/>
        <v>30</v>
      </c>
      <c r="E39" s="3">
        <f t="shared" si="6"/>
        <v>8.2191780821917804E-2</v>
      </c>
      <c r="F39" s="11">
        <f t="shared" si="7"/>
        <v>0.68500000000000005</v>
      </c>
      <c r="G39" s="14">
        <f t="shared" si="8"/>
        <v>20.55</v>
      </c>
      <c r="H39" s="6">
        <f t="shared" si="9"/>
        <v>20.55</v>
      </c>
      <c r="I39" s="9">
        <f t="shared" si="10"/>
        <v>164.4</v>
      </c>
      <c r="J39" s="8">
        <f t="shared" si="11"/>
        <v>44440</v>
      </c>
      <c r="K39" s="8">
        <f t="shared" si="12"/>
        <v>44469</v>
      </c>
      <c r="L39">
        <f t="shared" si="13"/>
        <v>0</v>
      </c>
      <c r="M39">
        <f t="shared" si="14"/>
        <v>0</v>
      </c>
      <c r="N39" s="8">
        <f t="shared" si="18"/>
        <v>30</v>
      </c>
      <c r="O39" s="8">
        <f t="shared" si="19"/>
        <v>20.55</v>
      </c>
      <c r="P39" s="16">
        <f t="shared" si="15"/>
        <v>164.4</v>
      </c>
    </row>
    <row r="40" spans="1:16" x14ac:dyDescent="0.35">
      <c r="A40" s="13">
        <f t="shared" si="16"/>
        <v>44470</v>
      </c>
      <c r="B40" s="13">
        <v>44500</v>
      </c>
      <c r="C40" s="1" t="s">
        <v>159</v>
      </c>
      <c r="D40">
        <f t="shared" si="17"/>
        <v>31</v>
      </c>
      <c r="E40" s="3">
        <f t="shared" si="6"/>
        <v>8.4931506849315067E-2</v>
      </c>
      <c r="F40" s="11">
        <f t="shared" si="7"/>
        <v>0.68500000000000005</v>
      </c>
      <c r="G40" s="14">
        <f t="shared" si="8"/>
        <v>21.23</v>
      </c>
      <c r="H40" s="6">
        <f t="shared" si="9"/>
        <v>21.234999999999999</v>
      </c>
      <c r="I40" s="9">
        <f t="shared" si="10"/>
        <v>169.88</v>
      </c>
      <c r="J40" s="8">
        <f t="shared" si="11"/>
        <v>44470</v>
      </c>
      <c r="K40" s="8">
        <f t="shared" si="12"/>
        <v>44500</v>
      </c>
      <c r="L40">
        <f t="shared" si="13"/>
        <v>0</v>
      </c>
      <c r="M40">
        <f t="shared" si="14"/>
        <v>0</v>
      </c>
      <c r="N40" s="8">
        <f t="shared" si="18"/>
        <v>31</v>
      </c>
      <c r="O40" s="8">
        <f t="shared" si="19"/>
        <v>21.235000000000003</v>
      </c>
      <c r="P40" s="16">
        <f t="shared" si="15"/>
        <v>169.88000000000002</v>
      </c>
    </row>
    <row r="41" spans="1:16" x14ac:dyDescent="0.35">
      <c r="A41" s="13">
        <f t="shared" si="16"/>
        <v>44501</v>
      </c>
      <c r="B41" s="13">
        <v>44530</v>
      </c>
      <c r="C41" s="1" t="s">
        <v>160</v>
      </c>
      <c r="D41">
        <f t="shared" si="17"/>
        <v>30</v>
      </c>
      <c r="E41" s="3">
        <f t="shared" si="6"/>
        <v>8.2191780821917804E-2</v>
      </c>
      <c r="F41" s="11">
        <f t="shared" si="7"/>
        <v>0.68500000000000005</v>
      </c>
      <c r="G41" s="14">
        <f t="shared" si="8"/>
        <v>20.55</v>
      </c>
      <c r="H41" s="6">
        <f t="shared" si="9"/>
        <v>20.55</v>
      </c>
      <c r="I41" s="9">
        <f t="shared" si="10"/>
        <v>164.4</v>
      </c>
      <c r="J41" s="8">
        <f t="shared" si="11"/>
        <v>44501</v>
      </c>
      <c r="K41" s="8">
        <f t="shared" si="12"/>
        <v>44530</v>
      </c>
      <c r="L41">
        <f t="shared" si="13"/>
        <v>0</v>
      </c>
      <c r="M41">
        <f t="shared" si="14"/>
        <v>0</v>
      </c>
      <c r="N41" s="8">
        <f t="shared" si="18"/>
        <v>30</v>
      </c>
      <c r="O41" s="8">
        <f t="shared" si="19"/>
        <v>20.55</v>
      </c>
      <c r="P41" s="16">
        <f t="shared" si="15"/>
        <v>164.4</v>
      </c>
    </row>
    <row r="42" spans="1:16" x14ac:dyDescent="0.35">
      <c r="A42" s="13">
        <f t="shared" si="16"/>
        <v>44531</v>
      </c>
      <c r="B42" s="13">
        <v>44561</v>
      </c>
      <c r="C42" s="1" t="s">
        <v>161</v>
      </c>
      <c r="D42" s="2">
        <f t="shared" si="17"/>
        <v>31</v>
      </c>
      <c r="E42" s="5">
        <f t="shared" si="6"/>
        <v>8.4931506849315067E-2</v>
      </c>
      <c r="F42" s="12">
        <f t="shared" si="7"/>
        <v>0.68500000000000005</v>
      </c>
      <c r="G42" s="26">
        <f t="shared" si="8"/>
        <v>21.23</v>
      </c>
      <c r="H42" s="7">
        <f t="shared" si="9"/>
        <v>21.234999999999999</v>
      </c>
      <c r="I42" s="10">
        <f t="shared" si="10"/>
        <v>169.88</v>
      </c>
      <c r="J42" s="15">
        <f t="shared" si="11"/>
        <v>44531</v>
      </c>
      <c r="K42" s="15">
        <f t="shared" si="12"/>
        <v>44561</v>
      </c>
      <c r="L42" s="2">
        <f t="shared" si="13"/>
        <v>0</v>
      </c>
      <c r="M42" s="2">
        <f t="shared" si="14"/>
        <v>44561</v>
      </c>
      <c r="N42" s="15">
        <f t="shared" si="18"/>
        <v>31</v>
      </c>
      <c r="O42" s="15">
        <f t="shared" si="19"/>
        <v>21.235000000000003</v>
      </c>
      <c r="P42" s="17">
        <f t="shared" si="15"/>
        <v>169.88000000000002</v>
      </c>
    </row>
    <row r="43" spans="1:16" x14ac:dyDescent="0.35">
      <c r="C43" s="1"/>
      <c r="D43">
        <f>SUM(D31:D42)</f>
        <v>365</v>
      </c>
      <c r="E43" s="4">
        <f>SUM(E31:E42)</f>
        <v>0.99999999999999989</v>
      </c>
      <c r="F43" s="11"/>
      <c r="G43">
        <f>SUM(G31:G42)</f>
        <v>249.98999999999998</v>
      </c>
      <c r="H43" s="6">
        <f>SUM(H31:H42)</f>
        <v>250.02500000000003</v>
      </c>
      <c r="I43" s="6">
        <f>SUM(I31:I42)</f>
        <v>2000.2000000000003</v>
      </c>
      <c r="N43" s="8">
        <f>SUM(N31:N42)</f>
        <v>365</v>
      </c>
      <c r="O43" s="14">
        <f>SUM(O31:O42)</f>
        <v>250.02500000000006</v>
      </c>
      <c r="P43" s="14">
        <f>SUM(P31:P42)</f>
        <v>2000.2000000000005</v>
      </c>
    </row>
    <row r="44" spans="1:16" x14ac:dyDescent="0.35">
      <c r="N44" s="40" t="s">
        <v>179</v>
      </c>
      <c r="O44" s="8">
        <f>IF(O43=0,0,O43/(N43/7))</f>
        <v>4.7950000000000008</v>
      </c>
    </row>
    <row r="46" spans="1:16" x14ac:dyDescent="0.35">
      <c r="A46" s="29" t="s">
        <v>163</v>
      </c>
      <c r="B46" s="28" t="s">
        <v>164</v>
      </c>
      <c r="C46" s="28" t="s">
        <v>140</v>
      </c>
      <c r="D46" s="28" t="s">
        <v>141</v>
      </c>
      <c r="E46" s="28" t="s">
        <v>142</v>
      </c>
      <c r="F46" s="28" t="s">
        <v>165</v>
      </c>
      <c r="G46" s="28" t="s">
        <v>166</v>
      </c>
      <c r="H46" s="28" t="s">
        <v>167</v>
      </c>
      <c r="I46" s="28" t="s">
        <v>168</v>
      </c>
    </row>
    <row r="47" spans="1:16" x14ac:dyDescent="0.35">
      <c r="A47" s="25" t="str">
        <f>A48</f>
        <v/>
      </c>
      <c r="B47" s="25" t="str">
        <f>B48</f>
        <v/>
      </c>
      <c r="C47" s="21">
        <v>1</v>
      </c>
      <c r="D47" s="22">
        <v>5</v>
      </c>
      <c r="E47" s="20">
        <v>8</v>
      </c>
      <c r="F47" s="22"/>
      <c r="G47" s="20">
        <f>E47*I47</f>
        <v>2000</v>
      </c>
      <c r="H47" s="22">
        <v>50</v>
      </c>
      <c r="I47" s="20">
        <f>D47*H47</f>
        <v>250</v>
      </c>
    </row>
    <row r="48" spans="1:16" x14ac:dyDescent="0.35">
      <c r="A48" s="24" t="str">
        <f>B5</f>
        <v/>
      </c>
      <c r="B48" s="24" t="str">
        <f>IF(C5&gt;J31,C5,"")</f>
        <v/>
      </c>
      <c r="C48" s="19">
        <f>D5</f>
        <v>0</v>
      </c>
      <c r="D48" s="37">
        <f>E5</f>
        <v>0</v>
      </c>
      <c r="E48" s="22">
        <f>IF(D48=0,0,INT(G48/I48) &amp; " tim " &amp; ROUND((G48/I48-INT(G48/I48))*60,0) &amp; " min")</f>
        <v>0</v>
      </c>
      <c r="F48" s="27">
        <f>O64</f>
        <v>0</v>
      </c>
      <c r="G48" s="20">
        <f>C48*G47</f>
        <v>0</v>
      </c>
      <c r="H48" s="22"/>
      <c r="I48" s="20">
        <f>D48*H47</f>
        <v>0</v>
      </c>
    </row>
    <row r="49" spans="1:16" x14ac:dyDescent="0.35">
      <c r="N49" s="406" t="s">
        <v>169</v>
      </c>
      <c r="O49" s="407"/>
      <c r="P49" s="408"/>
    </row>
    <row r="50" spans="1:16" x14ac:dyDescent="0.35">
      <c r="O50" s="23">
        <f>IF(I48=0,0,G48/I48)</f>
        <v>0</v>
      </c>
    </row>
    <row r="51" spans="1:16" x14ac:dyDescent="0.35">
      <c r="A51" s="30" t="s">
        <v>170</v>
      </c>
      <c r="B51" s="30" t="s">
        <v>171</v>
      </c>
      <c r="C51" s="30" t="s">
        <v>53</v>
      </c>
      <c r="D51" s="30" t="s">
        <v>172</v>
      </c>
      <c r="E51" s="30" t="s">
        <v>173</v>
      </c>
      <c r="F51" s="30" t="s">
        <v>174</v>
      </c>
      <c r="G51" s="30" t="s">
        <v>175</v>
      </c>
      <c r="H51" s="30" t="s">
        <v>175</v>
      </c>
      <c r="I51" s="30" t="s">
        <v>176</v>
      </c>
      <c r="J51" s="30" t="s">
        <v>170</v>
      </c>
      <c r="K51" s="30" t="s">
        <v>171</v>
      </c>
      <c r="L51" s="30" t="s">
        <v>177</v>
      </c>
      <c r="M51" s="30" t="s">
        <v>178</v>
      </c>
      <c r="N51" s="30" t="s">
        <v>143</v>
      </c>
      <c r="O51" s="30" t="s">
        <v>144</v>
      </c>
      <c r="P51" s="30" t="s">
        <v>145</v>
      </c>
    </row>
    <row r="52" spans="1:16" x14ac:dyDescent="0.35">
      <c r="A52" s="13">
        <f>A31</f>
        <v>44197</v>
      </c>
      <c r="B52" s="13">
        <f>B31</f>
        <v>44227</v>
      </c>
      <c r="C52" s="1" t="str">
        <f>C31</f>
        <v>Jan</v>
      </c>
      <c r="D52">
        <f>B52-A52+1</f>
        <v>31</v>
      </c>
      <c r="E52" s="3">
        <f t="shared" ref="E52:E63" si="20">D52/$D$64</f>
        <v>8.4931506849315067E-2</v>
      </c>
      <c r="F52" s="11">
        <f t="shared" ref="F52:F63" si="21">ROUND(G52/D52,3)</f>
        <v>0</v>
      </c>
      <c r="G52" s="14">
        <f t="shared" ref="G52:G63" si="22">ROUND($I$48*E52,2)</f>
        <v>0</v>
      </c>
      <c r="H52" s="6">
        <f t="shared" ref="H52:H63" si="23">ROUND(F52*D52,3)</f>
        <v>0</v>
      </c>
      <c r="I52" s="9">
        <f t="shared" ref="I52:I63" si="24">$O$50*H52</f>
        <v>0</v>
      </c>
      <c r="J52" s="8">
        <f t="shared" ref="J52:J63" si="25">A52</f>
        <v>44197</v>
      </c>
      <c r="K52" s="8">
        <f t="shared" ref="K52:K63" si="26">B52</f>
        <v>44227</v>
      </c>
      <c r="L52">
        <f t="shared" ref="L52:L63" si="27">IF($A$47&gt;K52,1,IF($A$47&gt;=J52,IF($A$47&lt;=K52,$A$47,0),0))</f>
        <v>1</v>
      </c>
      <c r="M52">
        <f t="shared" ref="M52:M63" si="28">IF(J52&gt;$B$47,1,IF($B$47&lt;=K52,IF($B$47&gt;=J52,$B$47,0),0))</f>
        <v>0</v>
      </c>
      <c r="N52" s="8">
        <f>IF(L52+M52=1,0,IF(L52-M52=0,K52-J52,IF(L52&gt;0,IF(M52&gt;0,M52-L52,K52-L52),IF(M52&gt;0,M52-J52)))+1)</f>
        <v>0</v>
      </c>
      <c r="O52" s="8">
        <f>IF($I$48=0,0,P52/$O$50)</f>
        <v>0</v>
      </c>
      <c r="P52" s="16">
        <f t="shared" ref="P52:P63" si="29">N52*$O$50*F52</f>
        <v>0</v>
      </c>
    </row>
    <row r="53" spans="1:16" x14ac:dyDescent="0.35">
      <c r="A53" s="13">
        <f t="shared" ref="A53:C53" si="30">A32</f>
        <v>44228</v>
      </c>
      <c r="B53" s="13">
        <f t="shared" si="30"/>
        <v>44255</v>
      </c>
      <c r="C53" s="1" t="str">
        <f t="shared" si="30"/>
        <v>Feb</v>
      </c>
      <c r="D53">
        <f t="shared" ref="D53:D63" si="31">B53-B52</f>
        <v>28</v>
      </c>
      <c r="E53" s="3">
        <f t="shared" si="20"/>
        <v>7.6712328767123292E-2</v>
      </c>
      <c r="F53" s="11">
        <f t="shared" si="21"/>
        <v>0</v>
      </c>
      <c r="G53" s="14">
        <f t="shared" si="22"/>
        <v>0</v>
      </c>
      <c r="H53" s="6">
        <f t="shared" si="23"/>
        <v>0</v>
      </c>
      <c r="I53" s="9">
        <f t="shared" si="24"/>
        <v>0</v>
      </c>
      <c r="J53" s="8">
        <f t="shared" si="25"/>
        <v>44228</v>
      </c>
      <c r="K53" s="8">
        <f t="shared" si="26"/>
        <v>44255</v>
      </c>
      <c r="L53">
        <f t="shared" si="27"/>
        <v>1</v>
      </c>
      <c r="M53">
        <f t="shared" si="28"/>
        <v>0</v>
      </c>
      <c r="N53" s="8">
        <f t="shared" ref="N53:N63" si="32">IF(L53+M53=1,0,IF(L53-M53=0,K53-J53,IF(L53&gt;0,IF(M53&gt;0,M53-L53,K53-L53),IF(M53&gt;0,M53-J53)))+1)</f>
        <v>0</v>
      </c>
      <c r="O53" s="8">
        <f t="shared" ref="O53:O63" si="33">IF($I$48=0,0,P53/$O$50)</f>
        <v>0</v>
      </c>
      <c r="P53" s="16">
        <f t="shared" si="29"/>
        <v>0</v>
      </c>
    </row>
    <row r="54" spans="1:16" x14ac:dyDescent="0.35">
      <c r="A54" s="13">
        <f t="shared" ref="A54:C54" si="34">A33</f>
        <v>44256</v>
      </c>
      <c r="B54" s="13">
        <f t="shared" si="34"/>
        <v>44286</v>
      </c>
      <c r="C54" s="1" t="str">
        <f t="shared" si="34"/>
        <v>Mar</v>
      </c>
      <c r="D54">
        <f t="shared" si="31"/>
        <v>31</v>
      </c>
      <c r="E54" s="3">
        <f t="shared" si="20"/>
        <v>8.4931506849315067E-2</v>
      </c>
      <c r="F54" s="11">
        <f t="shared" si="21"/>
        <v>0</v>
      </c>
      <c r="G54" s="14">
        <f t="shared" si="22"/>
        <v>0</v>
      </c>
      <c r="H54" s="6">
        <f t="shared" si="23"/>
        <v>0</v>
      </c>
      <c r="I54" s="9">
        <f t="shared" si="24"/>
        <v>0</v>
      </c>
      <c r="J54" s="8">
        <f t="shared" si="25"/>
        <v>44256</v>
      </c>
      <c r="K54" s="8">
        <f t="shared" si="26"/>
        <v>44286</v>
      </c>
      <c r="L54">
        <f t="shared" si="27"/>
        <v>1</v>
      </c>
      <c r="M54">
        <f t="shared" si="28"/>
        <v>0</v>
      </c>
      <c r="N54" s="8">
        <f t="shared" si="32"/>
        <v>0</v>
      </c>
      <c r="O54" s="8">
        <f t="shared" si="33"/>
        <v>0</v>
      </c>
      <c r="P54" s="16">
        <f t="shared" si="29"/>
        <v>0</v>
      </c>
    </row>
    <row r="55" spans="1:16" x14ac:dyDescent="0.35">
      <c r="A55" s="13">
        <f t="shared" ref="A55:C55" si="35">A34</f>
        <v>44287</v>
      </c>
      <c r="B55" s="13">
        <f t="shared" si="35"/>
        <v>44316</v>
      </c>
      <c r="C55" s="1" t="str">
        <f t="shared" si="35"/>
        <v>Apr</v>
      </c>
      <c r="D55">
        <f t="shared" si="31"/>
        <v>30</v>
      </c>
      <c r="E55" s="3">
        <f t="shared" si="20"/>
        <v>8.2191780821917804E-2</v>
      </c>
      <c r="F55" s="11">
        <f t="shared" si="21"/>
        <v>0</v>
      </c>
      <c r="G55" s="14">
        <f t="shared" si="22"/>
        <v>0</v>
      </c>
      <c r="H55" s="6">
        <f t="shared" si="23"/>
        <v>0</v>
      </c>
      <c r="I55" s="9">
        <f t="shared" si="24"/>
        <v>0</v>
      </c>
      <c r="J55" s="8">
        <f t="shared" si="25"/>
        <v>44287</v>
      </c>
      <c r="K55" s="8">
        <f t="shared" si="26"/>
        <v>44316</v>
      </c>
      <c r="L55">
        <f t="shared" si="27"/>
        <v>1</v>
      </c>
      <c r="M55">
        <f t="shared" si="28"/>
        <v>0</v>
      </c>
      <c r="N55" s="8">
        <f t="shared" si="32"/>
        <v>0</v>
      </c>
      <c r="O55" s="8">
        <f t="shared" si="33"/>
        <v>0</v>
      </c>
      <c r="P55" s="16">
        <f t="shared" si="29"/>
        <v>0</v>
      </c>
    </row>
    <row r="56" spans="1:16" x14ac:dyDescent="0.35">
      <c r="A56" s="13">
        <f t="shared" ref="A56:C56" si="36">A35</f>
        <v>44317</v>
      </c>
      <c r="B56" s="13">
        <f t="shared" si="36"/>
        <v>44347</v>
      </c>
      <c r="C56" s="1" t="str">
        <f t="shared" si="36"/>
        <v>Maj</v>
      </c>
      <c r="D56">
        <f t="shared" si="31"/>
        <v>31</v>
      </c>
      <c r="E56" s="3">
        <f t="shared" si="20"/>
        <v>8.4931506849315067E-2</v>
      </c>
      <c r="F56" s="11">
        <f t="shared" si="21"/>
        <v>0</v>
      </c>
      <c r="G56" s="14">
        <f t="shared" si="22"/>
        <v>0</v>
      </c>
      <c r="H56" s="6">
        <f t="shared" si="23"/>
        <v>0</v>
      </c>
      <c r="I56" s="9">
        <f t="shared" si="24"/>
        <v>0</v>
      </c>
      <c r="J56" s="8">
        <f t="shared" si="25"/>
        <v>44317</v>
      </c>
      <c r="K56" s="8">
        <f t="shared" si="26"/>
        <v>44347</v>
      </c>
      <c r="L56">
        <f t="shared" si="27"/>
        <v>1</v>
      </c>
      <c r="M56">
        <f t="shared" si="28"/>
        <v>0</v>
      </c>
      <c r="N56" s="8">
        <f t="shared" si="32"/>
        <v>0</v>
      </c>
      <c r="O56" s="8">
        <f t="shared" si="33"/>
        <v>0</v>
      </c>
      <c r="P56" s="16">
        <f t="shared" si="29"/>
        <v>0</v>
      </c>
    </row>
    <row r="57" spans="1:16" x14ac:dyDescent="0.35">
      <c r="A57" s="13">
        <f t="shared" ref="A57:C57" si="37">A36</f>
        <v>44348</v>
      </c>
      <c r="B57" s="13">
        <f t="shared" si="37"/>
        <v>44377</v>
      </c>
      <c r="C57" s="1" t="str">
        <f t="shared" si="37"/>
        <v>Jun</v>
      </c>
      <c r="D57">
        <f t="shared" si="31"/>
        <v>30</v>
      </c>
      <c r="E57" s="3">
        <f t="shared" si="20"/>
        <v>8.2191780821917804E-2</v>
      </c>
      <c r="F57" s="11">
        <f t="shared" si="21"/>
        <v>0</v>
      </c>
      <c r="G57" s="14">
        <f t="shared" si="22"/>
        <v>0</v>
      </c>
      <c r="H57" s="6">
        <f t="shared" si="23"/>
        <v>0</v>
      </c>
      <c r="I57" s="9">
        <f t="shared" si="24"/>
        <v>0</v>
      </c>
      <c r="J57" s="8">
        <f t="shared" si="25"/>
        <v>44348</v>
      </c>
      <c r="K57" s="8">
        <f t="shared" si="26"/>
        <v>44377</v>
      </c>
      <c r="L57">
        <f t="shared" si="27"/>
        <v>1</v>
      </c>
      <c r="M57">
        <f t="shared" si="28"/>
        <v>0</v>
      </c>
      <c r="N57" s="8">
        <f t="shared" si="32"/>
        <v>0</v>
      </c>
      <c r="O57" s="8">
        <f t="shared" si="33"/>
        <v>0</v>
      </c>
      <c r="P57" s="16">
        <f t="shared" si="29"/>
        <v>0</v>
      </c>
    </row>
    <row r="58" spans="1:16" x14ac:dyDescent="0.35">
      <c r="A58" s="13">
        <f t="shared" ref="A58:C58" si="38">A37</f>
        <v>44378</v>
      </c>
      <c r="B58" s="13">
        <f t="shared" si="38"/>
        <v>44408</v>
      </c>
      <c r="C58" s="1" t="str">
        <f t="shared" si="38"/>
        <v>Jul</v>
      </c>
      <c r="D58">
        <f t="shared" si="31"/>
        <v>31</v>
      </c>
      <c r="E58" s="3">
        <f t="shared" si="20"/>
        <v>8.4931506849315067E-2</v>
      </c>
      <c r="F58" s="11">
        <f t="shared" si="21"/>
        <v>0</v>
      </c>
      <c r="G58" s="14">
        <f t="shared" si="22"/>
        <v>0</v>
      </c>
      <c r="H58" s="6">
        <f t="shared" si="23"/>
        <v>0</v>
      </c>
      <c r="I58" s="9">
        <f t="shared" si="24"/>
        <v>0</v>
      </c>
      <c r="J58" s="8">
        <f t="shared" si="25"/>
        <v>44378</v>
      </c>
      <c r="K58" s="8">
        <f t="shared" si="26"/>
        <v>44408</v>
      </c>
      <c r="L58">
        <f t="shared" si="27"/>
        <v>1</v>
      </c>
      <c r="M58">
        <f t="shared" si="28"/>
        <v>0</v>
      </c>
      <c r="N58" s="8">
        <f t="shared" si="32"/>
        <v>0</v>
      </c>
      <c r="O58" s="8">
        <f t="shared" si="33"/>
        <v>0</v>
      </c>
      <c r="P58" s="16">
        <f t="shared" si="29"/>
        <v>0</v>
      </c>
    </row>
    <row r="59" spans="1:16" x14ac:dyDescent="0.35">
      <c r="A59" s="13">
        <f t="shared" ref="A59:C59" si="39">A38</f>
        <v>44409</v>
      </c>
      <c r="B59" s="13">
        <f t="shared" si="39"/>
        <v>44439</v>
      </c>
      <c r="C59" s="1" t="str">
        <f t="shared" si="39"/>
        <v>Aug</v>
      </c>
      <c r="D59">
        <f t="shared" si="31"/>
        <v>31</v>
      </c>
      <c r="E59" s="3">
        <f t="shared" si="20"/>
        <v>8.4931506849315067E-2</v>
      </c>
      <c r="F59" s="11">
        <f t="shared" si="21"/>
        <v>0</v>
      </c>
      <c r="G59" s="14">
        <f t="shared" si="22"/>
        <v>0</v>
      </c>
      <c r="H59" s="6">
        <f t="shared" si="23"/>
        <v>0</v>
      </c>
      <c r="I59" s="9">
        <f t="shared" si="24"/>
        <v>0</v>
      </c>
      <c r="J59" s="8">
        <f t="shared" si="25"/>
        <v>44409</v>
      </c>
      <c r="K59" s="8">
        <f t="shared" si="26"/>
        <v>44439</v>
      </c>
      <c r="L59">
        <f t="shared" si="27"/>
        <v>1</v>
      </c>
      <c r="M59">
        <f t="shared" si="28"/>
        <v>0</v>
      </c>
      <c r="N59" s="8">
        <f t="shared" si="32"/>
        <v>0</v>
      </c>
      <c r="O59" s="8">
        <f t="shared" si="33"/>
        <v>0</v>
      </c>
      <c r="P59" s="16">
        <f t="shared" si="29"/>
        <v>0</v>
      </c>
    </row>
    <row r="60" spans="1:16" x14ac:dyDescent="0.35">
      <c r="A60" s="13">
        <f t="shared" ref="A60:C60" si="40">A39</f>
        <v>44440</v>
      </c>
      <c r="B60" s="13">
        <f t="shared" si="40"/>
        <v>44469</v>
      </c>
      <c r="C60" s="1" t="str">
        <f t="shared" si="40"/>
        <v>Sep</v>
      </c>
      <c r="D60">
        <f t="shared" si="31"/>
        <v>30</v>
      </c>
      <c r="E60" s="3">
        <f t="shared" si="20"/>
        <v>8.2191780821917804E-2</v>
      </c>
      <c r="F60" s="11">
        <f t="shared" si="21"/>
        <v>0</v>
      </c>
      <c r="G60" s="14">
        <f t="shared" si="22"/>
        <v>0</v>
      </c>
      <c r="H60" s="6">
        <f t="shared" si="23"/>
        <v>0</v>
      </c>
      <c r="I60" s="9">
        <f t="shared" si="24"/>
        <v>0</v>
      </c>
      <c r="J60" s="8">
        <f t="shared" si="25"/>
        <v>44440</v>
      </c>
      <c r="K60" s="8">
        <f t="shared" si="26"/>
        <v>44469</v>
      </c>
      <c r="L60">
        <f t="shared" si="27"/>
        <v>1</v>
      </c>
      <c r="M60">
        <f t="shared" si="28"/>
        <v>0</v>
      </c>
      <c r="N60" s="8">
        <f t="shared" si="32"/>
        <v>0</v>
      </c>
      <c r="O60" s="8">
        <f t="shared" si="33"/>
        <v>0</v>
      </c>
      <c r="P60" s="16">
        <f t="shared" si="29"/>
        <v>0</v>
      </c>
    </row>
    <row r="61" spans="1:16" x14ac:dyDescent="0.35">
      <c r="A61" s="13">
        <f t="shared" ref="A61:C61" si="41">A40</f>
        <v>44470</v>
      </c>
      <c r="B61" s="13">
        <f t="shared" si="41"/>
        <v>44500</v>
      </c>
      <c r="C61" s="1" t="str">
        <f t="shared" si="41"/>
        <v>Okt</v>
      </c>
      <c r="D61">
        <f t="shared" si="31"/>
        <v>31</v>
      </c>
      <c r="E61" s="3">
        <f t="shared" si="20"/>
        <v>8.4931506849315067E-2</v>
      </c>
      <c r="F61" s="11">
        <f t="shared" si="21"/>
        <v>0</v>
      </c>
      <c r="G61" s="14">
        <f t="shared" si="22"/>
        <v>0</v>
      </c>
      <c r="H61" s="6">
        <f t="shared" si="23"/>
        <v>0</v>
      </c>
      <c r="I61" s="9">
        <f t="shared" si="24"/>
        <v>0</v>
      </c>
      <c r="J61" s="8">
        <f t="shared" si="25"/>
        <v>44470</v>
      </c>
      <c r="K61" s="8">
        <f t="shared" si="26"/>
        <v>44500</v>
      </c>
      <c r="L61">
        <f t="shared" si="27"/>
        <v>1</v>
      </c>
      <c r="M61">
        <f t="shared" si="28"/>
        <v>0</v>
      </c>
      <c r="N61" s="8">
        <f t="shared" si="32"/>
        <v>0</v>
      </c>
      <c r="O61" s="8">
        <f t="shared" si="33"/>
        <v>0</v>
      </c>
      <c r="P61" s="16">
        <f t="shared" si="29"/>
        <v>0</v>
      </c>
    </row>
    <row r="62" spans="1:16" x14ac:dyDescent="0.35">
      <c r="A62" s="13">
        <f t="shared" ref="A62:C62" si="42">A41</f>
        <v>44501</v>
      </c>
      <c r="B62" s="13">
        <f t="shared" si="42"/>
        <v>44530</v>
      </c>
      <c r="C62" s="1" t="str">
        <f t="shared" si="42"/>
        <v>Nov</v>
      </c>
      <c r="D62">
        <f t="shared" si="31"/>
        <v>30</v>
      </c>
      <c r="E62" s="3">
        <f t="shared" si="20"/>
        <v>8.2191780821917804E-2</v>
      </c>
      <c r="F62" s="11">
        <f t="shared" si="21"/>
        <v>0</v>
      </c>
      <c r="G62" s="14">
        <f t="shared" si="22"/>
        <v>0</v>
      </c>
      <c r="H62" s="6">
        <f t="shared" si="23"/>
        <v>0</v>
      </c>
      <c r="I62" s="9">
        <f t="shared" si="24"/>
        <v>0</v>
      </c>
      <c r="J62" s="8">
        <f t="shared" si="25"/>
        <v>44501</v>
      </c>
      <c r="K62" s="8">
        <f t="shared" si="26"/>
        <v>44530</v>
      </c>
      <c r="L62">
        <f t="shared" si="27"/>
        <v>1</v>
      </c>
      <c r="M62">
        <f t="shared" si="28"/>
        <v>0</v>
      </c>
      <c r="N62" s="8">
        <f t="shared" si="32"/>
        <v>0</v>
      </c>
      <c r="O62" s="8">
        <f t="shared" si="33"/>
        <v>0</v>
      </c>
      <c r="P62" s="16">
        <f t="shared" si="29"/>
        <v>0</v>
      </c>
    </row>
    <row r="63" spans="1:16" x14ac:dyDescent="0.35">
      <c r="A63" s="13">
        <f t="shared" ref="A63:C63" si="43">A42</f>
        <v>44531</v>
      </c>
      <c r="B63" s="13">
        <f t="shared" si="43"/>
        <v>44561</v>
      </c>
      <c r="C63" s="1" t="str">
        <f t="shared" si="43"/>
        <v>Dec</v>
      </c>
      <c r="D63" s="2">
        <f t="shared" si="31"/>
        <v>31</v>
      </c>
      <c r="E63" s="5">
        <f t="shared" si="20"/>
        <v>8.4931506849315067E-2</v>
      </c>
      <c r="F63" s="12">
        <f t="shared" si="21"/>
        <v>0</v>
      </c>
      <c r="G63" s="26">
        <f t="shared" si="22"/>
        <v>0</v>
      </c>
      <c r="H63" s="7">
        <f t="shared" si="23"/>
        <v>0</v>
      </c>
      <c r="I63" s="10">
        <f t="shared" si="24"/>
        <v>0</v>
      </c>
      <c r="J63" s="15">
        <f t="shared" si="25"/>
        <v>44531</v>
      </c>
      <c r="K63" s="15">
        <f t="shared" si="26"/>
        <v>44561</v>
      </c>
      <c r="L63" s="2">
        <f t="shared" si="27"/>
        <v>1</v>
      </c>
      <c r="M63" s="2">
        <f t="shared" si="28"/>
        <v>0</v>
      </c>
      <c r="N63" s="15">
        <f t="shared" si="32"/>
        <v>0</v>
      </c>
      <c r="O63" s="15">
        <f t="shared" si="33"/>
        <v>0</v>
      </c>
      <c r="P63" s="17">
        <f t="shared" si="29"/>
        <v>0</v>
      </c>
    </row>
    <row r="64" spans="1:16" x14ac:dyDescent="0.35">
      <c r="C64" s="1"/>
      <c r="D64">
        <f>SUM(D52:D63)</f>
        <v>365</v>
      </c>
      <c r="E64" s="4">
        <f>SUM(E52:E63)</f>
        <v>0.99999999999999989</v>
      </c>
      <c r="F64" s="11"/>
      <c r="G64">
        <f>SUM(G52:G63)</f>
        <v>0</v>
      </c>
      <c r="H64" s="6">
        <f>SUM(H52:H63)</f>
        <v>0</v>
      </c>
      <c r="I64" s="6">
        <f>SUM(I52:I63)</f>
        <v>0</v>
      </c>
      <c r="N64" s="8">
        <f>SUM(N52:N63)</f>
        <v>0</v>
      </c>
      <c r="O64" s="14">
        <f>SUM(O52:O63)</f>
        <v>0</v>
      </c>
      <c r="P64" s="14">
        <f>SUM(P52:P63)</f>
        <v>0</v>
      </c>
    </row>
    <row r="65" spans="1:16" x14ac:dyDescent="0.35">
      <c r="N65" s="40" t="s">
        <v>179</v>
      </c>
      <c r="O65" s="8">
        <f>IF(O64=0,0,O64/(N64/7))</f>
        <v>0</v>
      </c>
    </row>
    <row r="67" spans="1:16" x14ac:dyDescent="0.35">
      <c r="A67" s="29" t="s">
        <v>163</v>
      </c>
      <c r="B67" s="28" t="s">
        <v>164</v>
      </c>
      <c r="C67" s="28" t="s">
        <v>140</v>
      </c>
      <c r="D67" s="28" t="s">
        <v>141</v>
      </c>
      <c r="E67" s="28" t="s">
        <v>142</v>
      </c>
      <c r="F67" s="28" t="s">
        <v>165</v>
      </c>
      <c r="G67" s="28" t="s">
        <v>166</v>
      </c>
      <c r="H67" s="28" t="s">
        <v>167</v>
      </c>
      <c r="I67" s="28" t="s">
        <v>168</v>
      </c>
    </row>
    <row r="68" spans="1:16" x14ac:dyDescent="0.35">
      <c r="A68" s="25" t="str">
        <f>A69</f>
        <v/>
      </c>
      <c r="B68" s="25" t="str">
        <f>B69</f>
        <v/>
      </c>
      <c r="C68" s="21">
        <v>1</v>
      </c>
      <c r="D68" s="22">
        <v>5</v>
      </c>
      <c r="E68" s="20">
        <v>8</v>
      </c>
      <c r="F68" s="22"/>
      <c r="G68" s="20">
        <f>E68*I68</f>
        <v>2000</v>
      </c>
      <c r="H68" s="22">
        <v>50</v>
      </c>
      <c r="I68" s="20">
        <f>D68*H68</f>
        <v>250</v>
      </c>
    </row>
    <row r="69" spans="1:16" x14ac:dyDescent="0.35">
      <c r="A69" s="24" t="str">
        <f>B6</f>
        <v/>
      </c>
      <c r="B69" s="24" t="str">
        <f>IF(C6&gt;J31,C6,"")</f>
        <v/>
      </c>
      <c r="C69" s="19">
        <f>D6</f>
        <v>0</v>
      </c>
      <c r="D69" s="37">
        <f>E6</f>
        <v>0</v>
      </c>
      <c r="E69" s="22">
        <f>IF(D69=0,0,INT(G69/I69) &amp; " tim " &amp; ROUND((G69/I69-INT(G69/I69))*60,0) &amp; " min")</f>
        <v>0</v>
      </c>
      <c r="F69" s="27">
        <f>O85</f>
        <v>0</v>
      </c>
      <c r="G69" s="20">
        <f>C69*G68</f>
        <v>0</v>
      </c>
      <c r="H69" s="22"/>
      <c r="I69" s="20">
        <f>D69*H68</f>
        <v>0</v>
      </c>
    </row>
    <row r="70" spans="1:16" x14ac:dyDescent="0.35">
      <c r="N70" s="406" t="s">
        <v>169</v>
      </c>
      <c r="O70" s="407"/>
      <c r="P70" s="408"/>
    </row>
    <row r="71" spans="1:16" x14ac:dyDescent="0.35">
      <c r="O71" s="23">
        <f>IF(I69=0,0,G69/I69)</f>
        <v>0</v>
      </c>
    </row>
    <row r="72" spans="1:16" x14ac:dyDescent="0.35">
      <c r="A72" s="30" t="s">
        <v>170</v>
      </c>
      <c r="B72" s="30" t="s">
        <v>171</v>
      </c>
      <c r="C72" s="30" t="s">
        <v>53</v>
      </c>
      <c r="D72" s="30" t="s">
        <v>172</v>
      </c>
      <c r="E72" s="30" t="s">
        <v>173</v>
      </c>
      <c r="F72" s="30" t="s">
        <v>174</v>
      </c>
      <c r="G72" s="30" t="s">
        <v>175</v>
      </c>
      <c r="H72" s="30" t="s">
        <v>175</v>
      </c>
      <c r="I72" s="30" t="s">
        <v>176</v>
      </c>
      <c r="J72" s="30" t="s">
        <v>170</v>
      </c>
      <c r="K72" s="30" t="s">
        <v>171</v>
      </c>
      <c r="L72" s="30" t="s">
        <v>177</v>
      </c>
      <c r="M72" s="30" t="s">
        <v>178</v>
      </c>
      <c r="N72" s="30" t="s">
        <v>143</v>
      </c>
      <c r="O72" s="30" t="s">
        <v>144</v>
      </c>
      <c r="P72" s="30" t="s">
        <v>145</v>
      </c>
    </row>
    <row r="73" spans="1:16" x14ac:dyDescent="0.35">
      <c r="A73" s="13">
        <f>A31</f>
        <v>44197</v>
      </c>
      <c r="B73" s="13">
        <f>B31</f>
        <v>44227</v>
      </c>
      <c r="C73" s="1" t="str">
        <f>C31</f>
        <v>Jan</v>
      </c>
      <c r="D73">
        <f>B73-A73+1</f>
        <v>31</v>
      </c>
      <c r="E73" s="3">
        <f t="shared" ref="E73:E84" si="44">D73/$D$85</f>
        <v>8.4931506849315067E-2</v>
      </c>
      <c r="F73" s="11">
        <f t="shared" ref="F73:F84" si="45">ROUND(G73/D73,3)</f>
        <v>0</v>
      </c>
      <c r="G73" s="14">
        <f t="shared" ref="G73:G84" si="46">ROUND($I$69*E73,2)</f>
        <v>0</v>
      </c>
      <c r="H73" s="6">
        <f t="shared" ref="H73:H84" si="47">ROUND(F73*D73,3)</f>
        <v>0</v>
      </c>
      <c r="I73" s="9">
        <f t="shared" ref="I73:I84" si="48">$O$71*H73</f>
        <v>0</v>
      </c>
      <c r="J73" s="8">
        <f t="shared" ref="J73:J84" si="49">A73</f>
        <v>44197</v>
      </c>
      <c r="K73" s="8">
        <f t="shared" ref="K73:K84" si="50">B73</f>
        <v>44227</v>
      </c>
      <c r="L73">
        <f t="shared" ref="L73:L84" si="51">IF($A$68&gt;K73,1,IF($A$68&gt;=J73,IF($A$68&lt;=K73,$A$68,0),0))</f>
        <v>1</v>
      </c>
      <c r="M73">
        <f t="shared" ref="M73:M84" si="52">IF(J73&gt;$B$68,1,IF($B$68&lt;=K73,IF($B$68&gt;=J73,$B$68,0),0))</f>
        <v>0</v>
      </c>
      <c r="N73" s="8">
        <f>IF(L73+M73=1,0,IF(L73-M73=0,K73-J73,IF(L73&gt;0,IF(M73&gt;0,M73-L73,K73-L73),IF(M73&gt;0,M73-J73)))+1)</f>
        <v>0</v>
      </c>
      <c r="O73" s="8">
        <f>IF($I$69=0,0,P73/$O$71)</f>
        <v>0</v>
      </c>
      <c r="P73" s="16">
        <f t="shared" ref="P73:P84" si="53">N73*$O$71*F73</f>
        <v>0</v>
      </c>
    </row>
    <row r="74" spans="1:16" x14ac:dyDescent="0.35">
      <c r="A74" s="13">
        <f t="shared" ref="A74:C74" si="54">A32</f>
        <v>44228</v>
      </c>
      <c r="B74" s="13">
        <f t="shared" si="54"/>
        <v>44255</v>
      </c>
      <c r="C74" s="1" t="str">
        <f t="shared" si="54"/>
        <v>Feb</v>
      </c>
      <c r="D74">
        <f t="shared" ref="D74:D84" si="55">B74-B73</f>
        <v>28</v>
      </c>
      <c r="E74" s="3">
        <f t="shared" si="44"/>
        <v>7.6712328767123292E-2</v>
      </c>
      <c r="F74" s="11">
        <f t="shared" si="45"/>
        <v>0</v>
      </c>
      <c r="G74" s="14">
        <f t="shared" si="46"/>
        <v>0</v>
      </c>
      <c r="H74" s="6">
        <f t="shared" si="47"/>
        <v>0</v>
      </c>
      <c r="I74" s="9">
        <f t="shared" si="48"/>
        <v>0</v>
      </c>
      <c r="J74" s="8">
        <f t="shared" si="49"/>
        <v>44228</v>
      </c>
      <c r="K74" s="8">
        <f t="shared" si="50"/>
        <v>44255</v>
      </c>
      <c r="L74">
        <f t="shared" si="51"/>
        <v>1</v>
      </c>
      <c r="M74">
        <f t="shared" si="52"/>
        <v>0</v>
      </c>
      <c r="N74" s="8">
        <f t="shared" ref="N74:N84" si="56">IF(L74+M74=1,0,IF(L74-M74=0,K74-J74,IF(L74&gt;0,IF(M74&gt;0,M74-L74,K74-L74),IF(M74&gt;0,M74-J74)))+1)</f>
        <v>0</v>
      </c>
      <c r="O74" s="8">
        <f t="shared" ref="O74:O84" si="57">IF($I$69=0,0,P74/$O$71)</f>
        <v>0</v>
      </c>
      <c r="P74" s="16">
        <f t="shared" si="53"/>
        <v>0</v>
      </c>
    </row>
    <row r="75" spans="1:16" x14ac:dyDescent="0.35">
      <c r="A75" s="13">
        <f t="shared" ref="A75:C75" si="58">A33</f>
        <v>44256</v>
      </c>
      <c r="B75" s="13">
        <f t="shared" si="58"/>
        <v>44286</v>
      </c>
      <c r="C75" s="1" t="str">
        <f t="shared" si="58"/>
        <v>Mar</v>
      </c>
      <c r="D75">
        <f t="shared" si="55"/>
        <v>31</v>
      </c>
      <c r="E75" s="3">
        <f t="shared" si="44"/>
        <v>8.4931506849315067E-2</v>
      </c>
      <c r="F75" s="11">
        <f t="shared" si="45"/>
        <v>0</v>
      </c>
      <c r="G75" s="14">
        <f t="shared" si="46"/>
        <v>0</v>
      </c>
      <c r="H75" s="6">
        <f t="shared" si="47"/>
        <v>0</v>
      </c>
      <c r="I75" s="9">
        <f t="shared" si="48"/>
        <v>0</v>
      </c>
      <c r="J75" s="8">
        <f t="shared" si="49"/>
        <v>44256</v>
      </c>
      <c r="K75" s="8">
        <f t="shared" si="50"/>
        <v>44286</v>
      </c>
      <c r="L75">
        <f t="shared" si="51"/>
        <v>1</v>
      </c>
      <c r="M75">
        <f t="shared" si="52"/>
        <v>0</v>
      </c>
      <c r="N75" s="8">
        <f t="shared" si="56"/>
        <v>0</v>
      </c>
      <c r="O75" s="8">
        <f t="shared" si="57"/>
        <v>0</v>
      </c>
      <c r="P75" s="16">
        <f t="shared" si="53"/>
        <v>0</v>
      </c>
    </row>
    <row r="76" spans="1:16" x14ac:dyDescent="0.35">
      <c r="A76" s="13">
        <f t="shared" ref="A76:C76" si="59">A34</f>
        <v>44287</v>
      </c>
      <c r="B76" s="13">
        <f t="shared" si="59"/>
        <v>44316</v>
      </c>
      <c r="C76" s="1" t="str">
        <f t="shared" si="59"/>
        <v>Apr</v>
      </c>
      <c r="D76">
        <f t="shared" si="55"/>
        <v>30</v>
      </c>
      <c r="E76" s="3">
        <f t="shared" si="44"/>
        <v>8.2191780821917804E-2</v>
      </c>
      <c r="F76" s="11">
        <f t="shared" si="45"/>
        <v>0</v>
      </c>
      <c r="G76" s="14">
        <f t="shared" si="46"/>
        <v>0</v>
      </c>
      <c r="H76" s="6">
        <f t="shared" si="47"/>
        <v>0</v>
      </c>
      <c r="I76" s="9">
        <f t="shared" si="48"/>
        <v>0</v>
      </c>
      <c r="J76" s="8">
        <f t="shared" si="49"/>
        <v>44287</v>
      </c>
      <c r="K76" s="8">
        <f t="shared" si="50"/>
        <v>44316</v>
      </c>
      <c r="L76">
        <f t="shared" si="51"/>
        <v>1</v>
      </c>
      <c r="M76">
        <f t="shared" si="52"/>
        <v>0</v>
      </c>
      <c r="N76" s="8">
        <f t="shared" si="56"/>
        <v>0</v>
      </c>
      <c r="O76" s="8">
        <f t="shared" si="57"/>
        <v>0</v>
      </c>
      <c r="P76" s="16">
        <f t="shared" si="53"/>
        <v>0</v>
      </c>
    </row>
    <row r="77" spans="1:16" x14ac:dyDescent="0.35">
      <c r="A77" s="13">
        <f t="shared" ref="A77:C77" si="60">A35</f>
        <v>44317</v>
      </c>
      <c r="B77" s="13">
        <f t="shared" si="60"/>
        <v>44347</v>
      </c>
      <c r="C77" s="1" t="str">
        <f t="shared" si="60"/>
        <v>Maj</v>
      </c>
      <c r="D77">
        <f t="shared" si="55"/>
        <v>31</v>
      </c>
      <c r="E77" s="3">
        <f t="shared" si="44"/>
        <v>8.4931506849315067E-2</v>
      </c>
      <c r="F77" s="11">
        <f t="shared" si="45"/>
        <v>0</v>
      </c>
      <c r="G77" s="14">
        <f t="shared" si="46"/>
        <v>0</v>
      </c>
      <c r="H77" s="6">
        <f t="shared" si="47"/>
        <v>0</v>
      </c>
      <c r="I77" s="9">
        <f t="shared" si="48"/>
        <v>0</v>
      </c>
      <c r="J77" s="8">
        <f t="shared" si="49"/>
        <v>44317</v>
      </c>
      <c r="K77" s="8">
        <f t="shared" si="50"/>
        <v>44347</v>
      </c>
      <c r="L77">
        <f t="shared" si="51"/>
        <v>1</v>
      </c>
      <c r="M77">
        <f t="shared" si="52"/>
        <v>0</v>
      </c>
      <c r="N77" s="8">
        <f t="shared" si="56"/>
        <v>0</v>
      </c>
      <c r="O77" s="8">
        <f t="shared" si="57"/>
        <v>0</v>
      </c>
      <c r="P77" s="16">
        <f t="shared" si="53"/>
        <v>0</v>
      </c>
    </row>
    <row r="78" spans="1:16" x14ac:dyDescent="0.35">
      <c r="A78" s="13">
        <f t="shared" ref="A78:C78" si="61">A36</f>
        <v>44348</v>
      </c>
      <c r="B78" s="13">
        <f t="shared" si="61"/>
        <v>44377</v>
      </c>
      <c r="C78" s="1" t="str">
        <f t="shared" si="61"/>
        <v>Jun</v>
      </c>
      <c r="D78">
        <f t="shared" si="55"/>
        <v>30</v>
      </c>
      <c r="E78" s="3">
        <f t="shared" si="44"/>
        <v>8.2191780821917804E-2</v>
      </c>
      <c r="F78" s="11">
        <f t="shared" si="45"/>
        <v>0</v>
      </c>
      <c r="G78" s="14">
        <f t="shared" si="46"/>
        <v>0</v>
      </c>
      <c r="H78" s="6">
        <f t="shared" si="47"/>
        <v>0</v>
      </c>
      <c r="I78" s="9">
        <f t="shared" si="48"/>
        <v>0</v>
      </c>
      <c r="J78" s="8">
        <f t="shared" si="49"/>
        <v>44348</v>
      </c>
      <c r="K78" s="8">
        <f t="shared" si="50"/>
        <v>44377</v>
      </c>
      <c r="L78">
        <f t="shared" si="51"/>
        <v>1</v>
      </c>
      <c r="M78">
        <f t="shared" si="52"/>
        <v>0</v>
      </c>
      <c r="N78" s="8">
        <f t="shared" si="56"/>
        <v>0</v>
      </c>
      <c r="O78" s="8">
        <f t="shared" si="57"/>
        <v>0</v>
      </c>
      <c r="P78" s="16">
        <f t="shared" si="53"/>
        <v>0</v>
      </c>
    </row>
    <row r="79" spans="1:16" x14ac:dyDescent="0.35">
      <c r="A79" s="13">
        <f t="shared" ref="A79:C79" si="62">A37</f>
        <v>44378</v>
      </c>
      <c r="B79" s="13">
        <f t="shared" si="62"/>
        <v>44408</v>
      </c>
      <c r="C79" s="1" t="str">
        <f t="shared" si="62"/>
        <v>Jul</v>
      </c>
      <c r="D79">
        <f t="shared" si="55"/>
        <v>31</v>
      </c>
      <c r="E79" s="3">
        <f t="shared" si="44"/>
        <v>8.4931506849315067E-2</v>
      </c>
      <c r="F79" s="11">
        <f t="shared" si="45"/>
        <v>0</v>
      </c>
      <c r="G79" s="14">
        <f t="shared" si="46"/>
        <v>0</v>
      </c>
      <c r="H79" s="6">
        <f t="shared" si="47"/>
        <v>0</v>
      </c>
      <c r="I79" s="9">
        <f t="shared" si="48"/>
        <v>0</v>
      </c>
      <c r="J79" s="8">
        <f t="shared" si="49"/>
        <v>44378</v>
      </c>
      <c r="K79" s="8">
        <f t="shared" si="50"/>
        <v>44408</v>
      </c>
      <c r="L79">
        <f t="shared" si="51"/>
        <v>1</v>
      </c>
      <c r="M79">
        <f t="shared" si="52"/>
        <v>0</v>
      </c>
      <c r="N79" s="8">
        <f t="shared" si="56"/>
        <v>0</v>
      </c>
      <c r="O79" s="8">
        <f t="shared" si="57"/>
        <v>0</v>
      </c>
      <c r="P79" s="16">
        <f t="shared" si="53"/>
        <v>0</v>
      </c>
    </row>
    <row r="80" spans="1:16" x14ac:dyDescent="0.35">
      <c r="A80" s="13">
        <f t="shared" ref="A80:C80" si="63">A38</f>
        <v>44409</v>
      </c>
      <c r="B80" s="13">
        <f t="shared" si="63"/>
        <v>44439</v>
      </c>
      <c r="C80" s="1" t="str">
        <f t="shared" si="63"/>
        <v>Aug</v>
      </c>
      <c r="D80">
        <f t="shared" si="55"/>
        <v>31</v>
      </c>
      <c r="E80" s="3">
        <f t="shared" si="44"/>
        <v>8.4931506849315067E-2</v>
      </c>
      <c r="F80" s="11">
        <f t="shared" si="45"/>
        <v>0</v>
      </c>
      <c r="G80" s="14">
        <f t="shared" si="46"/>
        <v>0</v>
      </c>
      <c r="H80" s="6">
        <f t="shared" si="47"/>
        <v>0</v>
      </c>
      <c r="I80" s="9">
        <f t="shared" si="48"/>
        <v>0</v>
      </c>
      <c r="J80" s="8">
        <f t="shared" si="49"/>
        <v>44409</v>
      </c>
      <c r="K80" s="8">
        <f t="shared" si="50"/>
        <v>44439</v>
      </c>
      <c r="L80">
        <f t="shared" si="51"/>
        <v>1</v>
      </c>
      <c r="M80">
        <f t="shared" si="52"/>
        <v>0</v>
      </c>
      <c r="N80" s="8">
        <f t="shared" si="56"/>
        <v>0</v>
      </c>
      <c r="O80" s="8">
        <f t="shared" si="57"/>
        <v>0</v>
      </c>
      <c r="P80" s="16">
        <f t="shared" si="53"/>
        <v>0</v>
      </c>
    </row>
    <row r="81" spans="1:16" x14ac:dyDescent="0.35">
      <c r="A81" s="13">
        <f t="shared" ref="A81:C81" si="64">A39</f>
        <v>44440</v>
      </c>
      <c r="B81" s="13">
        <f t="shared" si="64"/>
        <v>44469</v>
      </c>
      <c r="C81" s="1" t="str">
        <f t="shared" si="64"/>
        <v>Sep</v>
      </c>
      <c r="D81">
        <f t="shared" si="55"/>
        <v>30</v>
      </c>
      <c r="E81" s="3">
        <f t="shared" si="44"/>
        <v>8.2191780821917804E-2</v>
      </c>
      <c r="F81" s="11">
        <f t="shared" si="45"/>
        <v>0</v>
      </c>
      <c r="G81" s="14">
        <f t="shared" si="46"/>
        <v>0</v>
      </c>
      <c r="H81" s="6">
        <f t="shared" si="47"/>
        <v>0</v>
      </c>
      <c r="I81" s="9">
        <f t="shared" si="48"/>
        <v>0</v>
      </c>
      <c r="J81" s="8">
        <f t="shared" si="49"/>
        <v>44440</v>
      </c>
      <c r="K81" s="8">
        <f t="shared" si="50"/>
        <v>44469</v>
      </c>
      <c r="L81">
        <f t="shared" si="51"/>
        <v>1</v>
      </c>
      <c r="M81">
        <f t="shared" si="52"/>
        <v>0</v>
      </c>
      <c r="N81" s="8">
        <f t="shared" si="56"/>
        <v>0</v>
      </c>
      <c r="O81" s="8">
        <f t="shared" si="57"/>
        <v>0</v>
      </c>
      <c r="P81" s="16">
        <f t="shared" si="53"/>
        <v>0</v>
      </c>
    </row>
    <row r="82" spans="1:16" x14ac:dyDescent="0.35">
      <c r="A82" s="13">
        <f t="shared" ref="A82:C82" si="65">A40</f>
        <v>44470</v>
      </c>
      <c r="B82" s="13">
        <f t="shared" si="65"/>
        <v>44500</v>
      </c>
      <c r="C82" s="1" t="str">
        <f t="shared" si="65"/>
        <v>Okt</v>
      </c>
      <c r="D82">
        <f t="shared" si="55"/>
        <v>31</v>
      </c>
      <c r="E82" s="3">
        <f t="shared" si="44"/>
        <v>8.4931506849315067E-2</v>
      </c>
      <c r="F82" s="11">
        <f t="shared" si="45"/>
        <v>0</v>
      </c>
      <c r="G82" s="14">
        <f t="shared" si="46"/>
        <v>0</v>
      </c>
      <c r="H82" s="6">
        <f t="shared" si="47"/>
        <v>0</v>
      </c>
      <c r="I82" s="9">
        <f t="shared" si="48"/>
        <v>0</v>
      </c>
      <c r="J82" s="8">
        <f t="shared" si="49"/>
        <v>44470</v>
      </c>
      <c r="K82" s="8">
        <f t="shared" si="50"/>
        <v>44500</v>
      </c>
      <c r="L82">
        <f t="shared" si="51"/>
        <v>1</v>
      </c>
      <c r="M82">
        <f t="shared" si="52"/>
        <v>0</v>
      </c>
      <c r="N82" s="8">
        <f t="shared" si="56"/>
        <v>0</v>
      </c>
      <c r="O82" s="8">
        <f t="shared" si="57"/>
        <v>0</v>
      </c>
      <c r="P82" s="16">
        <f t="shared" si="53"/>
        <v>0</v>
      </c>
    </row>
    <row r="83" spans="1:16" x14ac:dyDescent="0.35">
      <c r="A83" s="13">
        <f t="shared" ref="A83:C83" si="66">A41</f>
        <v>44501</v>
      </c>
      <c r="B83" s="13">
        <f t="shared" si="66"/>
        <v>44530</v>
      </c>
      <c r="C83" s="1" t="str">
        <f t="shared" si="66"/>
        <v>Nov</v>
      </c>
      <c r="D83">
        <f t="shared" si="55"/>
        <v>30</v>
      </c>
      <c r="E83" s="3">
        <f t="shared" si="44"/>
        <v>8.2191780821917804E-2</v>
      </c>
      <c r="F83" s="11">
        <f t="shared" si="45"/>
        <v>0</v>
      </c>
      <c r="G83" s="14">
        <f t="shared" si="46"/>
        <v>0</v>
      </c>
      <c r="H83" s="6">
        <f t="shared" si="47"/>
        <v>0</v>
      </c>
      <c r="I83" s="9">
        <f t="shared" si="48"/>
        <v>0</v>
      </c>
      <c r="J83" s="8">
        <f t="shared" si="49"/>
        <v>44501</v>
      </c>
      <c r="K83" s="8">
        <f t="shared" si="50"/>
        <v>44530</v>
      </c>
      <c r="L83">
        <f t="shared" si="51"/>
        <v>1</v>
      </c>
      <c r="M83">
        <f t="shared" si="52"/>
        <v>0</v>
      </c>
      <c r="N83" s="8">
        <f t="shared" si="56"/>
        <v>0</v>
      </c>
      <c r="O83" s="8">
        <f t="shared" si="57"/>
        <v>0</v>
      </c>
      <c r="P83" s="16">
        <f t="shared" si="53"/>
        <v>0</v>
      </c>
    </row>
    <row r="84" spans="1:16" x14ac:dyDescent="0.35">
      <c r="A84" s="13">
        <f t="shared" ref="A84:C84" si="67">A42</f>
        <v>44531</v>
      </c>
      <c r="B84" s="13">
        <f t="shared" si="67"/>
        <v>44561</v>
      </c>
      <c r="C84" s="1" t="str">
        <f t="shared" si="67"/>
        <v>Dec</v>
      </c>
      <c r="D84" s="2">
        <f t="shared" si="55"/>
        <v>31</v>
      </c>
      <c r="E84" s="5">
        <f t="shared" si="44"/>
        <v>8.4931506849315067E-2</v>
      </c>
      <c r="F84" s="12">
        <f t="shared" si="45"/>
        <v>0</v>
      </c>
      <c r="G84" s="26">
        <f t="shared" si="46"/>
        <v>0</v>
      </c>
      <c r="H84" s="7">
        <f t="shared" si="47"/>
        <v>0</v>
      </c>
      <c r="I84" s="10">
        <f t="shared" si="48"/>
        <v>0</v>
      </c>
      <c r="J84" s="15">
        <f t="shared" si="49"/>
        <v>44531</v>
      </c>
      <c r="K84" s="15">
        <f t="shared" si="50"/>
        <v>44561</v>
      </c>
      <c r="L84" s="2">
        <f t="shared" si="51"/>
        <v>1</v>
      </c>
      <c r="M84" s="2">
        <f t="shared" si="52"/>
        <v>0</v>
      </c>
      <c r="N84" s="15">
        <f t="shared" si="56"/>
        <v>0</v>
      </c>
      <c r="O84" s="15">
        <f t="shared" si="57"/>
        <v>0</v>
      </c>
      <c r="P84" s="17">
        <f t="shared" si="53"/>
        <v>0</v>
      </c>
    </row>
    <row r="85" spans="1:16" x14ac:dyDescent="0.35">
      <c r="C85" s="1"/>
      <c r="D85">
        <f>SUM(D73:D84)</f>
        <v>365</v>
      </c>
      <c r="E85" s="4">
        <f>SUM(E73:E84)</f>
        <v>0.99999999999999989</v>
      </c>
      <c r="F85" s="11"/>
      <c r="G85">
        <f>SUM(G73:G84)</f>
        <v>0</v>
      </c>
      <c r="H85" s="6">
        <f>SUM(H73:H84)</f>
        <v>0</v>
      </c>
      <c r="I85" s="6">
        <f>SUM(I73:I84)</f>
        <v>0</v>
      </c>
      <c r="N85" s="8">
        <f>SUM(N73:N84)</f>
        <v>0</v>
      </c>
      <c r="O85" s="14">
        <f>SUM(O73:O84)</f>
        <v>0</v>
      </c>
      <c r="P85" s="14">
        <f>SUM(P73:P84)</f>
        <v>0</v>
      </c>
    </row>
    <row r="86" spans="1:16" x14ac:dyDescent="0.35">
      <c r="N86" s="40" t="s">
        <v>179</v>
      </c>
      <c r="O86" s="8">
        <f>IF(O85=0,0,O85/(N85/7))</f>
        <v>0</v>
      </c>
    </row>
  </sheetData>
  <mergeCells count="3">
    <mergeCell ref="N28:P28"/>
    <mergeCell ref="N49:P49"/>
    <mergeCell ref="N70:P70"/>
  </mergeCells>
  <dataValidations count="1">
    <dataValidation type="decimal" operator="lessThanOrEqual" allowBlank="1" showInputMessage="1" showErrorMessage="1" errorTitle="Ange högst 5 dagar" promptTitle="Dagar per vecka" prompt="Högsta värdet är 5 dagar per vecka." sqref="D27 D48 D69" xr:uid="{00000000-0002-0000-0400-000000000000}">
      <formula1>5</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67"/>
  <sheetViews>
    <sheetView workbookViewId="0">
      <selection activeCell="D37" sqref="D37"/>
    </sheetView>
  </sheetViews>
  <sheetFormatPr defaultRowHeight="14.5" x14ac:dyDescent="0.35"/>
  <cols>
    <col min="1" max="1" width="10.453125" bestFit="1" customWidth="1"/>
    <col min="2" max="2" width="11.453125" bestFit="1" customWidth="1"/>
    <col min="3" max="3" width="21.81640625" bestFit="1" customWidth="1"/>
    <col min="4" max="4" width="10.7265625" customWidth="1"/>
    <col min="5" max="5" width="9.54296875" bestFit="1" customWidth="1"/>
    <col min="6" max="6" width="25.26953125" customWidth="1"/>
    <col min="7" max="7" width="10.453125" bestFit="1" customWidth="1"/>
    <col min="8" max="8" width="10.81640625" customWidth="1"/>
    <col min="9" max="9" width="22.54296875" customWidth="1"/>
  </cols>
  <sheetData>
    <row r="1" spans="1:6" x14ac:dyDescent="0.35">
      <c r="A1" s="2" t="s">
        <v>180</v>
      </c>
      <c r="B1" s="2" t="s">
        <v>181</v>
      </c>
      <c r="C1" s="42" t="s">
        <v>182</v>
      </c>
      <c r="D1" s="43" t="s">
        <v>183</v>
      </c>
      <c r="E1" s="44" t="s">
        <v>184</v>
      </c>
    </row>
    <row r="2" spans="1:6" x14ac:dyDescent="0.35">
      <c r="A2" s="1">
        <v>44197</v>
      </c>
      <c r="B2" t="s">
        <v>189</v>
      </c>
      <c r="C2" t="str">
        <f t="shared" ref="C2:C65" si="0">IF(ISERROR(VLOOKUP(A2,$D$12:$F$43,3,FALSE)),"",VLOOKUP(A2,$D$12:$F$43,3,FALSE))</f>
        <v>Nyårsdagen</v>
      </c>
      <c r="D2" s="45">
        <v>1</v>
      </c>
      <c r="E2" s="46" t="s">
        <v>185</v>
      </c>
    </row>
    <row r="3" spans="1:6" x14ac:dyDescent="0.35">
      <c r="A3" s="1">
        <v>44198</v>
      </c>
      <c r="B3" t="s">
        <v>190</v>
      </c>
      <c r="C3" t="str">
        <f t="shared" si="0"/>
        <v/>
      </c>
      <c r="D3" s="45">
        <v>2</v>
      </c>
      <c r="E3" s="46" t="s">
        <v>186</v>
      </c>
    </row>
    <row r="4" spans="1:6" x14ac:dyDescent="0.35">
      <c r="A4" s="1">
        <v>44199</v>
      </c>
      <c r="B4" t="s">
        <v>191</v>
      </c>
      <c r="C4" t="str">
        <f t="shared" si="0"/>
        <v/>
      </c>
      <c r="D4" s="45">
        <v>3</v>
      </c>
      <c r="E4" s="46" t="s">
        <v>187</v>
      </c>
    </row>
    <row r="5" spans="1:6" x14ac:dyDescent="0.35">
      <c r="A5" s="1">
        <v>44200</v>
      </c>
      <c r="B5" t="s">
        <v>185</v>
      </c>
      <c r="C5" t="str">
        <f t="shared" si="0"/>
        <v/>
      </c>
      <c r="D5" s="45">
        <v>4</v>
      </c>
      <c r="E5" s="46" t="s">
        <v>188</v>
      </c>
    </row>
    <row r="6" spans="1:6" x14ac:dyDescent="0.35">
      <c r="A6" s="1">
        <v>44201</v>
      </c>
      <c r="B6" t="s">
        <v>186</v>
      </c>
      <c r="C6" t="str">
        <f t="shared" si="0"/>
        <v/>
      </c>
      <c r="D6" s="45">
        <v>5</v>
      </c>
      <c r="E6" s="46" t="s">
        <v>189</v>
      </c>
    </row>
    <row r="7" spans="1:6" x14ac:dyDescent="0.35">
      <c r="A7" s="1">
        <v>44202</v>
      </c>
      <c r="B7" t="s">
        <v>187</v>
      </c>
      <c r="C7" t="str">
        <f t="shared" si="0"/>
        <v>Trettondedag jul</v>
      </c>
      <c r="D7" s="45">
        <v>6</v>
      </c>
      <c r="E7" s="46" t="s">
        <v>190</v>
      </c>
    </row>
    <row r="8" spans="1:6" ht="15" thickBot="1" x14ac:dyDescent="0.4">
      <c r="A8" s="1">
        <v>44203</v>
      </c>
      <c r="B8" t="s">
        <v>302</v>
      </c>
      <c r="C8" t="str">
        <f t="shared" si="0"/>
        <v/>
      </c>
      <c r="D8" s="47">
        <v>7</v>
      </c>
      <c r="E8" s="48" t="s">
        <v>191</v>
      </c>
    </row>
    <row r="9" spans="1:6" x14ac:dyDescent="0.35">
      <c r="A9" s="1">
        <v>44204</v>
      </c>
      <c r="B9" t="s">
        <v>189</v>
      </c>
      <c r="C9" t="str">
        <f t="shared" si="0"/>
        <v/>
      </c>
    </row>
    <row r="10" spans="1:6" ht="15" thickBot="1" x14ac:dyDescent="0.4">
      <c r="A10" s="1">
        <v>44205</v>
      </c>
      <c r="B10" t="s">
        <v>190</v>
      </c>
      <c r="C10" t="str">
        <f t="shared" si="0"/>
        <v/>
      </c>
      <c r="D10" s="409" t="s">
        <v>305</v>
      </c>
      <c r="E10" s="409"/>
      <c r="F10" s="409"/>
    </row>
    <row r="11" spans="1:6" x14ac:dyDescent="0.35">
      <c r="A11" s="1">
        <v>44206</v>
      </c>
      <c r="B11" t="s">
        <v>191</v>
      </c>
      <c r="C11" t="str">
        <f t="shared" si="0"/>
        <v/>
      </c>
      <c r="D11" s="49" t="s">
        <v>180</v>
      </c>
      <c r="E11" s="50" t="s">
        <v>184</v>
      </c>
      <c r="F11" s="44" t="s">
        <v>192</v>
      </c>
    </row>
    <row r="12" spans="1:6" x14ac:dyDescent="0.35">
      <c r="A12" s="1">
        <v>44207</v>
      </c>
      <c r="B12" t="s">
        <v>185</v>
      </c>
      <c r="C12" t="str">
        <f t="shared" si="0"/>
        <v/>
      </c>
      <c r="D12" s="51">
        <v>44197</v>
      </c>
      <c r="E12" s="52" t="s">
        <v>200</v>
      </c>
      <c r="F12" s="53" t="s">
        <v>193</v>
      </c>
    </row>
    <row r="13" spans="1:6" x14ac:dyDescent="0.35">
      <c r="A13" s="1">
        <v>44208</v>
      </c>
      <c r="B13" t="s">
        <v>186</v>
      </c>
      <c r="C13" t="str">
        <f t="shared" si="0"/>
        <v/>
      </c>
      <c r="D13" s="51"/>
      <c r="E13" s="52"/>
      <c r="F13" s="53"/>
    </row>
    <row r="14" spans="1:6" x14ac:dyDescent="0.35">
      <c r="A14" s="1">
        <v>44209</v>
      </c>
      <c r="B14" t="s">
        <v>187</v>
      </c>
      <c r="C14" t="str">
        <f t="shared" si="0"/>
        <v/>
      </c>
      <c r="D14" s="54">
        <v>44202</v>
      </c>
      <c r="E14" s="55" t="s">
        <v>206</v>
      </c>
      <c r="F14" s="56" t="s">
        <v>195</v>
      </c>
    </row>
    <row r="15" spans="1:6" x14ac:dyDescent="0.35">
      <c r="A15" s="1">
        <v>44210</v>
      </c>
      <c r="B15" t="s">
        <v>302</v>
      </c>
      <c r="C15" t="str">
        <f t="shared" si="0"/>
        <v/>
      </c>
      <c r="D15" s="54">
        <v>44241</v>
      </c>
      <c r="E15" s="55" t="s">
        <v>194</v>
      </c>
      <c r="F15" s="56" t="s">
        <v>197</v>
      </c>
    </row>
    <row r="16" spans="1:6" x14ac:dyDescent="0.35">
      <c r="A16" s="1">
        <v>44211</v>
      </c>
      <c r="B16" t="s">
        <v>189</v>
      </c>
      <c r="C16" t="str">
        <f t="shared" si="0"/>
        <v/>
      </c>
      <c r="D16" s="54">
        <v>44283</v>
      </c>
      <c r="E16" s="55" t="s">
        <v>194</v>
      </c>
      <c r="F16" s="56" t="s">
        <v>198</v>
      </c>
    </row>
    <row r="17" spans="1:6" x14ac:dyDescent="0.35">
      <c r="A17" s="1">
        <v>44212</v>
      </c>
      <c r="B17" t="s">
        <v>190</v>
      </c>
      <c r="C17" t="str">
        <f t="shared" si="0"/>
        <v/>
      </c>
      <c r="D17" s="54"/>
      <c r="E17" s="55"/>
      <c r="F17" s="57"/>
    </row>
    <row r="18" spans="1:6" x14ac:dyDescent="0.35">
      <c r="A18" s="1">
        <v>44213</v>
      </c>
      <c r="B18" t="s">
        <v>191</v>
      </c>
      <c r="C18" t="str">
        <f t="shared" si="0"/>
        <v/>
      </c>
      <c r="D18" s="54">
        <v>44287</v>
      </c>
      <c r="E18" s="55" t="s">
        <v>196</v>
      </c>
      <c r="F18" s="57" t="s">
        <v>199</v>
      </c>
    </row>
    <row r="19" spans="1:6" x14ac:dyDescent="0.35">
      <c r="A19" s="1">
        <v>44214</v>
      </c>
      <c r="B19" t="s">
        <v>185</v>
      </c>
      <c r="C19" t="str">
        <f t="shared" si="0"/>
        <v/>
      </c>
      <c r="D19" s="54">
        <v>44288</v>
      </c>
      <c r="E19" s="55" t="s">
        <v>200</v>
      </c>
      <c r="F19" s="56" t="s">
        <v>201</v>
      </c>
    </row>
    <row r="20" spans="1:6" x14ac:dyDescent="0.35">
      <c r="A20" s="1">
        <v>44215</v>
      </c>
      <c r="B20" t="s">
        <v>186</v>
      </c>
      <c r="C20" t="str">
        <f t="shared" si="0"/>
        <v/>
      </c>
      <c r="D20" s="54">
        <v>44290</v>
      </c>
      <c r="E20" s="55" t="s">
        <v>194</v>
      </c>
      <c r="F20" s="56" t="s">
        <v>202</v>
      </c>
    </row>
    <row r="21" spans="1:6" x14ac:dyDescent="0.35">
      <c r="A21" s="1">
        <v>44216</v>
      </c>
      <c r="B21" t="s">
        <v>187</v>
      </c>
      <c r="C21" t="str">
        <f t="shared" si="0"/>
        <v/>
      </c>
      <c r="D21" s="54">
        <v>44291</v>
      </c>
      <c r="E21" s="55" t="s">
        <v>203</v>
      </c>
      <c r="F21" s="56" t="s">
        <v>204</v>
      </c>
    </row>
    <row r="22" spans="1:6" x14ac:dyDescent="0.35">
      <c r="A22" s="1">
        <v>44217</v>
      </c>
      <c r="B22" t="s">
        <v>302</v>
      </c>
      <c r="C22" t="str">
        <f t="shared" si="0"/>
        <v/>
      </c>
      <c r="D22" s="54">
        <v>44316</v>
      </c>
      <c r="E22" s="55" t="s">
        <v>200</v>
      </c>
      <c r="F22" s="56" t="s">
        <v>205</v>
      </c>
    </row>
    <row r="23" spans="1:6" x14ac:dyDescent="0.35">
      <c r="A23" s="1">
        <v>44218</v>
      </c>
      <c r="B23" t="s">
        <v>189</v>
      </c>
      <c r="C23" t="str">
        <f t="shared" si="0"/>
        <v/>
      </c>
      <c r="D23" s="54">
        <v>44317</v>
      </c>
      <c r="E23" s="55" t="s">
        <v>213</v>
      </c>
      <c r="F23" s="56" t="s">
        <v>207</v>
      </c>
    </row>
    <row r="24" spans="1:6" x14ac:dyDescent="0.35">
      <c r="A24" s="1">
        <v>44219</v>
      </c>
      <c r="B24" t="s">
        <v>190</v>
      </c>
      <c r="C24" t="str">
        <f t="shared" si="0"/>
        <v/>
      </c>
      <c r="D24" s="58"/>
      <c r="E24" s="55"/>
      <c r="F24" s="56"/>
    </row>
    <row r="25" spans="1:6" x14ac:dyDescent="0.35">
      <c r="A25" s="1">
        <v>44220</v>
      </c>
      <c r="B25" t="s">
        <v>191</v>
      </c>
      <c r="C25" t="str">
        <f t="shared" si="0"/>
        <v/>
      </c>
      <c r="D25" s="58">
        <v>44329</v>
      </c>
      <c r="E25" s="55" t="s">
        <v>196</v>
      </c>
      <c r="F25" s="56" t="s">
        <v>208</v>
      </c>
    </row>
    <row r="26" spans="1:6" x14ac:dyDescent="0.35">
      <c r="A26" s="1">
        <v>44221</v>
      </c>
      <c r="B26" t="s">
        <v>185</v>
      </c>
      <c r="C26" t="str">
        <f t="shared" si="0"/>
        <v/>
      </c>
      <c r="D26" s="58"/>
      <c r="E26" s="55"/>
      <c r="F26" s="56"/>
    </row>
    <row r="27" spans="1:6" x14ac:dyDescent="0.35">
      <c r="A27" s="1">
        <v>44222</v>
      </c>
      <c r="B27" t="s">
        <v>186</v>
      </c>
      <c r="C27" t="str">
        <f t="shared" si="0"/>
        <v/>
      </c>
      <c r="D27" s="58">
        <v>44339</v>
      </c>
      <c r="E27" s="55" t="s">
        <v>194</v>
      </c>
      <c r="F27" s="56" t="s">
        <v>209</v>
      </c>
    </row>
    <row r="28" spans="1:6" x14ac:dyDescent="0.35">
      <c r="A28" s="1">
        <v>44223</v>
      </c>
      <c r="B28" t="s">
        <v>187</v>
      </c>
      <c r="C28" t="str">
        <f t="shared" si="0"/>
        <v/>
      </c>
      <c r="D28" s="58">
        <v>44346</v>
      </c>
      <c r="E28" s="55" t="s">
        <v>194</v>
      </c>
      <c r="F28" s="56" t="s">
        <v>210</v>
      </c>
    </row>
    <row r="29" spans="1:6" x14ac:dyDescent="0.35">
      <c r="A29" s="1">
        <v>44224</v>
      </c>
      <c r="B29" t="s">
        <v>302</v>
      </c>
      <c r="C29" t="str">
        <f t="shared" si="0"/>
        <v/>
      </c>
      <c r="D29" s="58"/>
      <c r="E29" s="59"/>
      <c r="F29" s="56"/>
    </row>
    <row r="30" spans="1:6" x14ac:dyDescent="0.35">
      <c r="A30" s="1">
        <v>44225</v>
      </c>
      <c r="B30" t="s">
        <v>189</v>
      </c>
      <c r="C30" t="str">
        <f t="shared" si="0"/>
        <v/>
      </c>
      <c r="D30" s="58">
        <v>44353</v>
      </c>
      <c r="E30" s="59" t="s">
        <v>194</v>
      </c>
      <c r="F30" s="56" t="s">
        <v>211</v>
      </c>
    </row>
    <row r="31" spans="1:6" x14ac:dyDescent="0.35">
      <c r="A31" s="1">
        <v>44226</v>
      </c>
      <c r="B31" t="s">
        <v>190</v>
      </c>
      <c r="C31" t="str">
        <f t="shared" si="0"/>
        <v/>
      </c>
      <c r="D31" s="58">
        <v>44372</v>
      </c>
      <c r="E31" s="55" t="s">
        <v>200</v>
      </c>
      <c r="F31" s="56" t="s">
        <v>212</v>
      </c>
    </row>
    <row r="32" spans="1:6" x14ac:dyDescent="0.35">
      <c r="A32" s="1">
        <v>44227</v>
      </c>
      <c r="B32" t="s">
        <v>191</v>
      </c>
      <c r="C32" t="str">
        <f t="shared" si="0"/>
        <v/>
      </c>
      <c r="D32" s="58">
        <v>44373</v>
      </c>
      <c r="E32" s="55" t="s">
        <v>213</v>
      </c>
      <c r="F32" s="56" t="s">
        <v>214</v>
      </c>
    </row>
    <row r="33" spans="1:6" x14ac:dyDescent="0.35">
      <c r="A33" s="1">
        <v>44228</v>
      </c>
      <c r="B33" t="s">
        <v>185</v>
      </c>
      <c r="C33" t="str">
        <f t="shared" si="0"/>
        <v/>
      </c>
      <c r="D33" s="54">
        <v>44500</v>
      </c>
      <c r="E33" s="55" t="s">
        <v>194</v>
      </c>
      <c r="F33" s="56" t="s">
        <v>215</v>
      </c>
    </row>
    <row r="34" spans="1:6" x14ac:dyDescent="0.35">
      <c r="A34" s="1">
        <v>44229</v>
      </c>
      <c r="B34" t="s">
        <v>186</v>
      </c>
      <c r="C34" t="str">
        <f t="shared" si="0"/>
        <v/>
      </c>
      <c r="D34" s="54"/>
      <c r="E34" s="55"/>
      <c r="F34" s="56"/>
    </row>
    <row r="35" spans="1:6" x14ac:dyDescent="0.35">
      <c r="A35" s="1">
        <v>44230</v>
      </c>
      <c r="B35" t="s">
        <v>187</v>
      </c>
      <c r="C35" t="str">
        <f t="shared" si="0"/>
        <v/>
      </c>
      <c r="D35" s="54"/>
      <c r="E35" s="55"/>
      <c r="F35" s="56"/>
    </row>
    <row r="36" spans="1:6" x14ac:dyDescent="0.35">
      <c r="A36" s="1">
        <v>44231</v>
      </c>
      <c r="B36" t="s">
        <v>302</v>
      </c>
      <c r="C36" t="str">
        <f t="shared" si="0"/>
        <v/>
      </c>
      <c r="D36" s="54">
        <v>44506</v>
      </c>
      <c r="E36" s="55" t="s">
        <v>213</v>
      </c>
      <c r="F36" s="56" t="s">
        <v>216</v>
      </c>
    </row>
    <row r="37" spans="1:6" x14ac:dyDescent="0.35">
      <c r="A37" s="1">
        <v>44232</v>
      </c>
      <c r="B37" t="s">
        <v>189</v>
      </c>
      <c r="C37" t="str">
        <f t="shared" si="0"/>
        <v/>
      </c>
      <c r="D37" s="54">
        <v>44514</v>
      </c>
      <c r="E37" s="55" t="s">
        <v>194</v>
      </c>
      <c r="F37" s="56" t="s">
        <v>217</v>
      </c>
    </row>
    <row r="38" spans="1:6" x14ac:dyDescent="0.35">
      <c r="A38" s="1">
        <v>44233</v>
      </c>
      <c r="B38" t="s">
        <v>190</v>
      </c>
      <c r="C38" t="str">
        <f t="shared" si="0"/>
        <v/>
      </c>
      <c r="D38" s="54"/>
      <c r="E38" s="55"/>
      <c r="F38" s="56"/>
    </row>
    <row r="39" spans="1:6" x14ac:dyDescent="0.35">
      <c r="A39" s="1">
        <v>44234</v>
      </c>
      <c r="B39" t="s">
        <v>191</v>
      </c>
      <c r="C39" t="str">
        <f t="shared" si="0"/>
        <v/>
      </c>
      <c r="D39" s="54">
        <v>44543</v>
      </c>
      <c r="E39" s="55" t="s">
        <v>203</v>
      </c>
      <c r="F39" s="56" t="s">
        <v>218</v>
      </c>
    </row>
    <row r="40" spans="1:6" x14ac:dyDescent="0.35">
      <c r="A40" s="1">
        <v>44235</v>
      </c>
      <c r="B40" t="s">
        <v>185</v>
      </c>
      <c r="C40" t="str">
        <f t="shared" si="0"/>
        <v/>
      </c>
      <c r="D40" s="54">
        <v>44554</v>
      </c>
      <c r="E40" s="55" t="s">
        <v>200</v>
      </c>
      <c r="F40" s="56" t="s">
        <v>219</v>
      </c>
    </row>
    <row r="41" spans="1:6" x14ac:dyDescent="0.35">
      <c r="A41" s="1">
        <v>44236</v>
      </c>
      <c r="B41" t="s">
        <v>186</v>
      </c>
      <c r="C41" t="str">
        <f t="shared" si="0"/>
        <v/>
      </c>
      <c r="D41" s="54">
        <v>44555</v>
      </c>
      <c r="E41" s="55" t="s">
        <v>213</v>
      </c>
      <c r="F41" s="56" t="s">
        <v>220</v>
      </c>
    </row>
    <row r="42" spans="1:6" x14ac:dyDescent="0.35">
      <c r="A42" s="1">
        <v>44237</v>
      </c>
      <c r="B42" t="s">
        <v>187</v>
      </c>
      <c r="C42" t="str">
        <f t="shared" si="0"/>
        <v/>
      </c>
      <c r="D42" s="54">
        <v>44556</v>
      </c>
      <c r="E42" s="55" t="s">
        <v>194</v>
      </c>
      <c r="F42" s="56" t="s">
        <v>221</v>
      </c>
    </row>
    <row r="43" spans="1:6" ht="15" thickBot="1" x14ac:dyDescent="0.4">
      <c r="A43" s="1">
        <v>44238</v>
      </c>
      <c r="B43" t="s">
        <v>302</v>
      </c>
      <c r="C43" t="str">
        <f t="shared" si="0"/>
        <v/>
      </c>
      <c r="D43" s="60">
        <v>44561</v>
      </c>
      <c r="E43" s="61" t="s">
        <v>200</v>
      </c>
      <c r="F43" s="62" t="s">
        <v>222</v>
      </c>
    </row>
    <row r="44" spans="1:6" x14ac:dyDescent="0.35">
      <c r="A44" s="1">
        <v>44239</v>
      </c>
      <c r="B44" t="s">
        <v>189</v>
      </c>
      <c r="C44" t="str">
        <f t="shared" si="0"/>
        <v/>
      </c>
    </row>
    <row r="45" spans="1:6" x14ac:dyDescent="0.35">
      <c r="A45" s="1">
        <v>44240</v>
      </c>
      <c r="B45" t="s">
        <v>190</v>
      </c>
      <c r="C45" t="str">
        <f t="shared" si="0"/>
        <v/>
      </c>
    </row>
    <row r="46" spans="1:6" x14ac:dyDescent="0.35">
      <c r="A46" s="1">
        <v>44241</v>
      </c>
      <c r="B46" t="s">
        <v>191</v>
      </c>
      <c r="C46" t="str">
        <f t="shared" si="0"/>
        <v>Alla hjärtans dag</v>
      </c>
    </row>
    <row r="47" spans="1:6" x14ac:dyDescent="0.35">
      <c r="A47" s="1">
        <v>44242</v>
      </c>
      <c r="B47" t="s">
        <v>185</v>
      </c>
      <c r="C47" t="str">
        <f t="shared" si="0"/>
        <v/>
      </c>
    </row>
    <row r="48" spans="1:6" x14ac:dyDescent="0.35">
      <c r="A48" s="1">
        <v>44243</v>
      </c>
      <c r="B48" t="s">
        <v>186</v>
      </c>
      <c r="C48" t="str">
        <f t="shared" si="0"/>
        <v/>
      </c>
    </row>
    <row r="49" spans="1:3" x14ac:dyDescent="0.35">
      <c r="A49" s="1">
        <v>44244</v>
      </c>
      <c r="B49" t="s">
        <v>187</v>
      </c>
      <c r="C49" t="str">
        <f t="shared" si="0"/>
        <v/>
      </c>
    </row>
    <row r="50" spans="1:3" x14ac:dyDescent="0.35">
      <c r="A50" s="1">
        <v>44245</v>
      </c>
      <c r="B50" t="s">
        <v>302</v>
      </c>
      <c r="C50" t="str">
        <f t="shared" si="0"/>
        <v/>
      </c>
    </row>
    <row r="51" spans="1:3" x14ac:dyDescent="0.35">
      <c r="A51" s="1">
        <v>44246</v>
      </c>
      <c r="B51" t="s">
        <v>189</v>
      </c>
      <c r="C51" t="str">
        <f t="shared" si="0"/>
        <v/>
      </c>
    </row>
    <row r="52" spans="1:3" x14ac:dyDescent="0.35">
      <c r="A52" s="1">
        <v>44247</v>
      </c>
      <c r="B52" t="s">
        <v>190</v>
      </c>
      <c r="C52" t="str">
        <f t="shared" si="0"/>
        <v/>
      </c>
    </row>
    <row r="53" spans="1:3" x14ac:dyDescent="0.35">
      <c r="A53" s="1">
        <v>44248</v>
      </c>
      <c r="B53" t="s">
        <v>191</v>
      </c>
      <c r="C53" t="str">
        <f t="shared" si="0"/>
        <v/>
      </c>
    </row>
    <row r="54" spans="1:3" x14ac:dyDescent="0.35">
      <c r="A54" s="1">
        <v>44249</v>
      </c>
      <c r="B54" t="s">
        <v>185</v>
      </c>
      <c r="C54" t="str">
        <f t="shared" si="0"/>
        <v/>
      </c>
    </row>
    <row r="55" spans="1:3" x14ac:dyDescent="0.35">
      <c r="A55" s="1">
        <v>44250</v>
      </c>
      <c r="B55" t="s">
        <v>186</v>
      </c>
      <c r="C55" t="str">
        <f t="shared" si="0"/>
        <v/>
      </c>
    </row>
    <row r="56" spans="1:3" x14ac:dyDescent="0.35">
      <c r="A56" s="1">
        <v>44251</v>
      </c>
      <c r="B56" t="s">
        <v>187</v>
      </c>
      <c r="C56" t="str">
        <f t="shared" si="0"/>
        <v/>
      </c>
    </row>
    <row r="57" spans="1:3" x14ac:dyDescent="0.35">
      <c r="A57" s="1">
        <v>44252</v>
      </c>
      <c r="B57" t="s">
        <v>302</v>
      </c>
      <c r="C57" t="str">
        <f t="shared" si="0"/>
        <v/>
      </c>
    </row>
    <row r="58" spans="1:3" x14ac:dyDescent="0.35">
      <c r="A58" s="1">
        <v>44253</v>
      </c>
      <c r="B58" t="s">
        <v>189</v>
      </c>
      <c r="C58" t="str">
        <f t="shared" si="0"/>
        <v/>
      </c>
    </row>
    <row r="59" spans="1:3" x14ac:dyDescent="0.35">
      <c r="A59" s="1">
        <v>44254</v>
      </c>
      <c r="B59" t="s">
        <v>190</v>
      </c>
      <c r="C59" t="str">
        <f t="shared" si="0"/>
        <v/>
      </c>
    </row>
    <row r="60" spans="1:3" x14ac:dyDescent="0.35">
      <c r="A60" s="1">
        <v>44255</v>
      </c>
      <c r="B60" t="s">
        <v>191</v>
      </c>
      <c r="C60" t="str">
        <f t="shared" si="0"/>
        <v/>
      </c>
    </row>
    <row r="61" spans="1:3" x14ac:dyDescent="0.35">
      <c r="A61" s="1">
        <v>44256</v>
      </c>
      <c r="B61" t="s">
        <v>185</v>
      </c>
      <c r="C61" t="str">
        <f t="shared" si="0"/>
        <v/>
      </c>
    </row>
    <row r="62" spans="1:3" x14ac:dyDescent="0.35">
      <c r="A62" s="1">
        <v>44257</v>
      </c>
      <c r="B62" t="s">
        <v>186</v>
      </c>
      <c r="C62" t="str">
        <f t="shared" si="0"/>
        <v/>
      </c>
    </row>
    <row r="63" spans="1:3" x14ac:dyDescent="0.35">
      <c r="A63" s="1">
        <v>44258</v>
      </c>
      <c r="B63" t="s">
        <v>187</v>
      </c>
      <c r="C63" t="str">
        <f t="shared" si="0"/>
        <v/>
      </c>
    </row>
    <row r="64" spans="1:3" x14ac:dyDescent="0.35">
      <c r="A64" s="1">
        <v>44259</v>
      </c>
      <c r="B64" t="s">
        <v>302</v>
      </c>
      <c r="C64" t="str">
        <f t="shared" si="0"/>
        <v/>
      </c>
    </row>
    <row r="65" spans="1:3" x14ac:dyDescent="0.35">
      <c r="A65" s="1">
        <v>44260</v>
      </c>
      <c r="B65" t="s">
        <v>189</v>
      </c>
      <c r="C65" t="str">
        <f t="shared" si="0"/>
        <v/>
      </c>
    </row>
    <row r="66" spans="1:3" x14ac:dyDescent="0.35">
      <c r="A66" s="1">
        <v>44261</v>
      </c>
      <c r="B66" t="s">
        <v>190</v>
      </c>
      <c r="C66" t="str">
        <f t="shared" ref="C66:C129" si="1">IF(ISERROR(VLOOKUP(A66,$D$12:$F$43,3,FALSE)),"",VLOOKUP(A66,$D$12:$F$43,3,FALSE))</f>
        <v/>
      </c>
    </row>
    <row r="67" spans="1:3" x14ac:dyDescent="0.35">
      <c r="A67" s="1">
        <v>44262</v>
      </c>
      <c r="B67" t="s">
        <v>191</v>
      </c>
      <c r="C67" t="str">
        <f t="shared" si="1"/>
        <v/>
      </c>
    </row>
    <row r="68" spans="1:3" x14ac:dyDescent="0.35">
      <c r="A68" s="1">
        <v>44263</v>
      </c>
      <c r="B68" t="s">
        <v>185</v>
      </c>
      <c r="C68" t="str">
        <f t="shared" si="1"/>
        <v/>
      </c>
    </row>
    <row r="69" spans="1:3" x14ac:dyDescent="0.35">
      <c r="A69" s="1">
        <v>44264</v>
      </c>
      <c r="B69" t="s">
        <v>186</v>
      </c>
      <c r="C69" t="str">
        <f t="shared" si="1"/>
        <v/>
      </c>
    </row>
    <row r="70" spans="1:3" x14ac:dyDescent="0.35">
      <c r="A70" s="1">
        <v>44265</v>
      </c>
      <c r="B70" t="s">
        <v>187</v>
      </c>
      <c r="C70" t="str">
        <f t="shared" si="1"/>
        <v/>
      </c>
    </row>
    <row r="71" spans="1:3" x14ac:dyDescent="0.35">
      <c r="A71" s="1">
        <v>44266</v>
      </c>
      <c r="B71" t="s">
        <v>302</v>
      </c>
      <c r="C71" t="str">
        <f t="shared" si="1"/>
        <v/>
      </c>
    </row>
    <row r="72" spans="1:3" x14ac:dyDescent="0.35">
      <c r="A72" s="1">
        <v>44267</v>
      </c>
      <c r="B72" t="s">
        <v>189</v>
      </c>
      <c r="C72" t="str">
        <f t="shared" si="1"/>
        <v/>
      </c>
    </row>
    <row r="73" spans="1:3" x14ac:dyDescent="0.35">
      <c r="A73" s="1">
        <v>44268</v>
      </c>
      <c r="B73" t="s">
        <v>190</v>
      </c>
      <c r="C73" t="str">
        <f t="shared" si="1"/>
        <v/>
      </c>
    </row>
    <row r="74" spans="1:3" x14ac:dyDescent="0.35">
      <c r="A74" s="1">
        <v>44269</v>
      </c>
      <c r="B74" t="s">
        <v>191</v>
      </c>
      <c r="C74" t="str">
        <f t="shared" si="1"/>
        <v/>
      </c>
    </row>
    <row r="75" spans="1:3" x14ac:dyDescent="0.35">
      <c r="A75" s="1">
        <v>44270</v>
      </c>
      <c r="B75" t="s">
        <v>185</v>
      </c>
      <c r="C75" t="str">
        <f t="shared" si="1"/>
        <v/>
      </c>
    </row>
    <row r="76" spans="1:3" x14ac:dyDescent="0.35">
      <c r="A76" s="1">
        <v>44271</v>
      </c>
      <c r="B76" t="s">
        <v>186</v>
      </c>
      <c r="C76" t="str">
        <f t="shared" si="1"/>
        <v/>
      </c>
    </row>
    <row r="77" spans="1:3" x14ac:dyDescent="0.35">
      <c r="A77" s="1">
        <v>44272</v>
      </c>
      <c r="B77" t="s">
        <v>187</v>
      </c>
      <c r="C77" t="str">
        <f t="shared" si="1"/>
        <v/>
      </c>
    </row>
    <row r="78" spans="1:3" x14ac:dyDescent="0.35">
      <c r="A78" s="1">
        <v>44273</v>
      </c>
      <c r="B78" t="s">
        <v>302</v>
      </c>
      <c r="C78" t="str">
        <f t="shared" si="1"/>
        <v/>
      </c>
    </row>
    <row r="79" spans="1:3" x14ac:dyDescent="0.35">
      <c r="A79" s="1">
        <v>44274</v>
      </c>
      <c r="B79" t="s">
        <v>189</v>
      </c>
      <c r="C79" t="str">
        <f t="shared" si="1"/>
        <v/>
      </c>
    </row>
    <row r="80" spans="1:3" x14ac:dyDescent="0.35">
      <c r="A80" s="1">
        <v>44275</v>
      </c>
      <c r="B80" t="s">
        <v>190</v>
      </c>
      <c r="C80" t="str">
        <f t="shared" si="1"/>
        <v/>
      </c>
    </row>
    <row r="81" spans="1:3" x14ac:dyDescent="0.35">
      <c r="A81" s="1">
        <v>44276</v>
      </c>
      <c r="B81" t="s">
        <v>191</v>
      </c>
      <c r="C81" t="str">
        <f t="shared" si="1"/>
        <v/>
      </c>
    </row>
    <row r="82" spans="1:3" x14ac:dyDescent="0.35">
      <c r="A82" s="1">
        <v>44277</v>
      </c>
      <c r="B82" t="s">
        <v>185</v>
      </c>
      <c r="C82" t="str">
        <f t="shared" si="1"/>
        <v/>
      </c>
    </row>
    <row r="83" spans="1:3" x14ac:dyDescent="0.35">
      <c r="A83" s="1">
        <v>44278</v>
      </c>
      <c r="B83" t="s">
        <v>186</v>
      </c>
      <c r="C83" t="str">
        <f t="shared" si="1"/>
        <v/>
      </c>
    </row>
    <row r="84" spans="1:3" x14ac:dyDescent="0.35">
      <c r="A84" s="1">
        <v>44279</v>
      </c>
      <c r="B84" t="s">
        <v>187</v>
      </c>
      <c r="C84" t="str">
        <f t="shared" si="1"/>
        <v/>
      </c>
    </row>
    <row r="85" spans="1:3" x14ac:dyDescent="0.35">
      <c r="A85" s="1">
        <v>44280</v>
      </c>
      <c r="B85" t="s">
        <v>302</v>
      </c>
      <c r="C85" t="str">
        <f t="shared" si="1"/>
        <v/>
      </c>
    </row>
    <row r="86" spans="1:3" x14ac:dyDescent="0.35">
      <c r="A86" s="1">
        <v>44281</v>
      </c>
      <c r="B86" t="s">
        <v>189</v>
      </c>
      <c r="C86" t="str">
        <f t="shared" si="1"/>
        <v/>
      </c>
    </row>
    <row r="87" spans="1:3" x14ac:dyDescent="0.35">
      <c r="A87" s="1">
        <v>44282</v>
      </c>
      <c r="B87" t="s">
        <v>190</v>
      </c>
      <c r="C87" t="str">
        <f t="shared" si="1"/>
        <v/>
      </c>
    </row>
    <row r="88" spans="1:3" x14ac:dyDescent="0.35">
      <c r="A88" s="1">
        <v>44283</v>
      </c>
      <c r="B88" t="s">
        <v>191</v>
      </c>
      <c r="C88" t="str">
        <f t="shared" si="1"/>
        <v>Sommartid</v>
      </c>
    </row>
    <row r="89" spans="1:3" x14ac:dyDescent="0.35">
      <c r="A89" s="1">
        <v>44284</v>
      </c>
      <c r="B89" t="s">
        <v>185</v>
      </c>
      <c r="C89" t="str">
        <f t="shared" si="1"/>
        <v/>
      </c>
    </row>
    <row r="90" spans="1:3" x14ac:dyDescent="0.35">
      <c r="A90" s="1">
        <v>44285</v>
      </c>
      <c r="B90" t="s">
        <v>186</v>
      </c>
      <c r="C90" t="str">
        <f t="shared" si="1"/>
        <v/>
      </c>
    </row>
    <row r="91" spans="1:3" x14ac:dyDescent="0.35">
      <c r="A91" s="1">
        <v>44286</v>
      </c>
      <c r="B91" t="s">
        <v>187</v>
      </c>
      <c r="C91" t="str">
        <f t="shared" si="1"/>
        <v/>
      </c>
    </row>
    <row r="92" spans="1:3" x14ac:dyDescent="0.35">
      <c r="A92" s="1">
        <v>44287</v>
      </c>
      <c r="B92" t="s">
        <v>302</v>
      </c>
      <c r="C92" t="str">
        <f t="shared" si="1"/>
        <v>Skärtorsdagen</v>
      </c>
    </row>
    <row r="93" spans="1:3" x14ac:dyDescent="0.35">
      <c r="A93" s="1">
        <v>44288</v>
      </c>
      <c r="B93" t="s">
        <v>189</v>
      </c>
      <c r="C93" t="str">
        <f t="shared" si="1"/>
        <v>Långfredagen</v>
      </c>
    </row>
    <row r="94" spans="1:3" x14ac:dyDescent="0.35">
      <c r="A94" s="1">
        <v>44289</v>
      </c>
      <c r="B94" t="s">
        <v>190</v>
      </c>
      <c r="C94" t="str">
        <f t="shared" si="1"/>
        <v/>
      </c>
    </row>
    <row r="95" spans="1:3" x14ac:dyDescent="0.35">
      <c r="A95" s="1">
        <v>44290</v>
      </c>
      <c r="B95" t="s">
        <v>191</v>
      </c>
      <c r="C95" t="str">
        <f t="shared" si="1"/>
        <v>Påskdagen</v>
      </c>
    </row>
    <row r="96" spans="1:3" x14ac:dyDescent="0.35">
      <c r="A96" s="1">
        <v>44291</v>
      </c>
      <c r="B96" t="s">
        <v>185</v>
      </c>
      <c r="C96" t="str">
        <f t="shared" si="1"/>
        <v>Annandag påsk</v>
      </c>
    </row>
    <row r="97" spans="1:3" x14ac:dyDescent="0.35">
      <c r="A97" s="1">
        <v>44292</v>
      </c>
      <c r="B97" t="s">
        <v>186</v>
      </c>
      <c r="C97" t="str">
        <f t="shared" si="1"/>
        <v/>
      </c>
    </row>
    <row r="98" spans="1:3" x14ac:dyDescent="0.35">
      <c r="A98" s="1">
        <v>44293</v>
      </c>
      <c r="B98" t="s">
        <v>187</v>
      </c>
      <c r="C98" t="str">
        <f t="shared" si="1"/>
        <v/>
      </c>
    </row>
    <row r="99" spans="1:3" x14ac:dyDescent="0.35">
      <c r="A99" s="1">
        <v>44294</v>
      </c>
      <c r="B99" t="s">
        <v>302</v>
      </c>
      <c r="C99" t="str">
        <f t="shared" si="1"/>
        <v/>
      </c>
    </row>
    <row r="100" spans="1:3" x14ac:dyDescent="0.35">
      <c r="A100" s="1">
        <v>44295</v>
      </c>
      <c r="B100" t="s">
        <v>189</v>
      </c>
      <c r="C100" t="str">
        <f t="shared" si="1"/>
        <v/>
      </c>
    </row>
    <row r="101" spans="1:3" x14ac:dyDescent="0.35">
      <c r="A101" s="1">
        <v>44296</v>
      </c>
      <c r="B101" t="s">
        <v>190</v>
      </c>
      <c r="C101" t="str">
        <f t="shared" si="1"/>
        <v/>
      </c>
    </row>
    <row r="102" spans="1:3" x14ac:dyDescent="0.35">
      <c r="A102" s="1">
        <v>44297</v>
      </c>
      <c r="B102" t="s">
        <v>191</v>
      </c>
      <c r="C102" t="str">
        <f t="shared" si="1"/>
        <v/>
      </c>
    </row>
    <row r="103" spans="1:3" x14ac:dyDescent="0.35">
      <c r="A103" s="1">
        <v>44298</v>
      </c>
      <c r="B103" t="s">
        <v>185</v>
      </c>
      <c r="C103" t="str">
        <f t="shared" si="1"/>
        <v/>
      </c>
    </row>
    <row r="104" spans="1:3" x14ac:dyDescent="0.35">
      <c r="A104" s="1">
        <v>44299</v>
      </c>
      <c r="B104" t="s">
        <v>186</v>
      </c>
      <c r="C104" t="str">
        <f t="shared" si="1"/>
        <v/>
      </c>
    </row>
    <row r="105" spans="1:3" x14ac:dyDescent="0.35">
      <c r="A105" s="1">
        <v>44300</v>
      </c>
      <c r="B105" t="s">
        <v>187</v>
      </c>
      <c r="C105" t="str">
        <f t="shared" si="1"/>
        <v/>
      </c>
    </row>
    <row r="106" spans="1:3" x14ac:dyDescent="0.35">
      <c r="A106" s="1">
        <v>44301</v>
      </c>
      <c r="B106" t="s">
        <v>302</v>
      </c>
      <c r="C106" t="str">
        <f t="shared" si="1"/>
        <v/>
      </c>
    </row>
    <row r="107" spans="1:3" x14ac:dyDescent="0.35">
      <c r="A107" s="1">
        <v>44302</v>
      </c>
      <c r="B107" t="s">
        <v>189</v>
      </c>
      <c r="C107" t="str">
        <f t="shared" si="1"/>
        <v/>
      </c>
    </row>
    <row r="108" spans="1:3" x14ac:dyDescent="0.35">
      <c r="A108" s="1">
        <v>44303</v>
      </c>
      <c r="B108" t="s">
        <v>190</v>
      </c>
      <c r="C108" t="str">
        <f t="shared" si="1"/>
        <v/>
      </c>
    </row>
    <row r="109" spans="1:3" x14ac:dyDescent="0.35">
      <c r="A109" s="1">
        <v>44304</v>
      </c>
      <c r="B109" t="s">
        <v>191</v>
      </c>
      <c r="C109" t="str">
        <f t="shared" si="1"/>
        <v/>
      </c>
    </row>
    <row r="110" spans="1:3" x14ac:dyDescent="0.35">
      <c r="A110" s="1">
        <v>44305</v>
      </c>
      <c r="B110" t="s">
        <v>185</v>
      </c>
      <c r="C110" t="str">
        <f t="shared" si="1"/>
        <v/>
      </c>
    </row>
    <row r="111" spans="1:3" x14ac:dyDescent="0.35">
      <c r="A111" s="1">
        <v>44306</v>
      </c>
      <c r="B111" t="s">
        <v>186</v>
      </c>
      <c r="C111" t="str">
        <f t="shared" si="1"/>
        <v/>
      </c>
    </row>
    <row r="112" spans="1:3" x14ac:dyDescent="0.35">
      <c r="A112" s="1">
        <v>44307</v>
      </c>
      <c r="B112" t="s">
        <v>187</v>
      </c>
      <c r="C112" t="str">
        <f t="shared" si="1"/>
        <v/>
      </c>
    </row>
    <row r="113" spans="1:3" x14ac:dyDescent="0.35">
      <c r="A113" s="1">
        <v>44308</v>
      </c>
      <c r="B113" t="s">
        <v>302</v>
      </c>
      <c r="C113" t="str">
        <f t="shared" si="1"/>
        <v/>
      </c>
    </row>
    <row r="114" spans="1:3" x14ac:dyDescent="0.35">
      <c r="A114" s="1">
        <v>44309</v>
      </c>
      <c r="B114" t="s">
        <v>189</v>
      </c>
      <c r="C114" t="str">
        <f t="shared" si="1"/>
        <v/>
      </c>
    </row>
    <row r="115" spans="1:3" x14ac:dyDescent="0.35">
      <c r="A115" s="1">
        <v>44310</v>
      </c>
      <c r="B115" t="s">
        <v>190</v>
      </c>
      <c r="C115" t="str">
        <f t="shared" si="1"/>
        <v/>
      </c>
    </row>
    <row r="116" spans="1:3" x14ac:dyDescent="0.35">
      <c r="A116" s="1">
        <v>44311</v>
      </c>
      <c r="B116" t="s">
        <v>191</v>
      </c>
      <c r="C116" t="str">
        <f t="shared" si="1"/>
        <v/>
      </c>
    </row>
    <row r="117" spans="1:3" x14ac:dyDescent="0.35">
      <c r="A117" s="1">
        <v>44312</v>
      </c>
      <c r="B117" t="s">
        <v>185</v>
      </c>
      <c r="C117" t="str">
        <f t="shared" si="1"/>
        <v/>
      </c>
    </row>
    <row r="118" spans="1:3" x14ac:dyDescent="0.35">
      <c r="A118" s="1">
        <v>44313</v>
      </c>
      <c r="B118" t="s">
        <v>186</v>
      </c>
      <c r="C118" t="str">
        <f t="shared" si="1"/>
        <v/>
      </c>
    </row>
    <row r="119" spans="1:3" x14ac:dyDescent="0.35">
      <c r="A119" s="1">
        <v>44314</v>
      </c>
      <c r="B119" t="s">
        <v>187</v>
      </c>
      <c r="C119" t="str">
        <f t="shared" si="1"/>
        <v/>
      </c>
    </row>
    <row r="120" spans="1:3" x14ac:dyDescent="0.35">
      <c r="A120" s="1">
        <v>44315</v>
      </c>
      <c r="B120" t="s">
        <v>302</v>
      </c>
      <c r="C120" t="str">
        <f t="shared" si="1"/>
        <v/>
      </c>
    </row>
    <row r="121" spans="1:3" x14ac:dyDescent="0.35">
      <c r="A121" s="1">
        <v>44316</v>
      </c>
      <c r="B121" t="s">
        <v>189</v>
      </c>
      <c r="C121" t="str">
        <f t="shared" si="1"/>
        <v>Valborgsmässoafton</v>
      </c>
    </row>
    <row r="122" spans="1:3" x14ac:dyDescent="0.35">
      <c r="A122" s="1">
        <v>44317</v>
      </c>
      <c r="B122" t="s">
        <v>190</v>
      </c>
      <c r="C122" t="str">
        <f t="shared" si="1"/>
        <v>Första maj</v>
      </c>
    </row>
    <row r="123" spans="1:3" x14ac:dyDescent="0.35">
      <c r="A123" s="1">
        <v>44318</v>
      </c>
      <c r="B123" t="s">
        <v>191</v>
      </c>
      <c r="C123" t="str">
        <f t="shared" si="1"/>
        <v/>
      </c>
    </row>
    <row r="124" spans="1:3" x14ac:dyDescent="0.35">
      <c r="A124" s="1">
        <v>44319</v>
      </c>
      <c r="B124" t="s">
        <v>185</v>
      </c>
      <c r="C124" t="str">
        <f t="shared" si="1"/>
        <v/>
      </c>
    </row>
    <row r="125" spans="1:3" x14ac:dyDescent="0.35">
      <c r="A125" s="1">
        <v>44320</v>
      </c>
      <c r="B125" t="s">
        <v>186</v>
      </c>
      <c r="C125" t="str">
        <f t="shared" si="1"/>
        <v/>
      </c>
    </row>
    <row r="126" spans="1:3" x14ac:dyDescent="0.35">
      <c r="A126" s="1">
        <v>44321</v>
      </c>
      <c r="B126" t="s">
        <v>187</v>
      </c>
      <c r="C126" t="str">
        <f t="shared" si="1"/>
        <v/>
      </c>
    </row>
    <row r="127" spans="1:3" x14ac:dyDescent="0.35">
      <c r="A127" s="1">
        <v>44322</v>
      </c>
      <c r="B127" t="s">
        <v>302</v>
      </c>
      <c r="C127" t="str">
        <f t="shared" si="1"/>
        <v/>
      </c>
    </row>
    <row r="128" spans="1:3" x14ac:dyDescent="0.35">
      <c r="A128" s="1">
        <v>44323</v>
      </c>
      <c r="B128" t="s">
        <v>189</v>
      </c>
      <c r="C128" t="str">
        <f t="shared" si="1"/>
        <v/>
      </c>
    </row>
    <row r="129" spans="1:3" x14ac:dyDescent="0.35">
      <c r="A129" s="1">
        <v>44324</v>
      </c>
      <c r="B129" t="s">
        <v>190</v>
      </c>
      <c r="C129" t="str">
        <f t="shared" si="1"/>
        <v/>
      </c>
    </row>
    <row r="130" spans="1:3" x14ac:dyDescent="0.35">
      <c r="A130" s="1">
        <v>44325</v>
      </c>
      <c r="B130" t="s">
        <v>191</v>
      </c>
      <c r="C130" t="str">
        <f t="shared" ref="C130:C193" si="2">IF(ISERROR(VLOOKUP(A130,$D$12:$F$43,3,FALSE)),"",VLOOKUP(A130,$D$12:$F$43,3,FALSE))</f>
        <v/>
      </c>
    </row>
    <row r="131" spans="1:3" x14ac:dyDescent="0.35">
      <c r="A131" s="1">
        <v>44326</v>
      </c>
      <c r="B131" t="s">
        <v>185</v>
      </c>
      <c r="C131" t="str">
        <f t="shared" si="2"/>
        <v/>
      </c>
    </row>
    <row r="132" spans="1:3" x14ac:dyDescent="0.35">
      <c r="A132" s="1">
        <v>44327</v>
      </c>
      <c r="B132" t="s">
        <v>186</v>
      </c>
      <c r="C132" t="str">
        <f t="shared" si="2"/>
        <v/>
      </c>
    </row>
    <row r="133" spans="1:3" x14ac:dyDescent="0.35">
      <c r="A133" s="1">
        <v>44328</v>
      </c>
      <c r="B133" t="s">
        <v>187</v>
      </c>
      <c r="C133" t="str">
        <f t="shared" si="2"/>
        <v/>
      </c>
    </row>
    <row r="134" spans="1:3" x14ac:dyDescent="0.35">
      <c r="A134" s="1">
        <v>44329</v>
      </c>
      <c r="B134" t="s">
        <v>302</v>
      </c>
      <c r="C134" t="str">
        <f t="shared" si="2"/>
        <v>Kristi Himmelsfärdsdag</v>
      </c>
    </row>
    <row r="135" spans="1:3" x14ac:dyDescent="0.35">
      <c r="A135" s="1">
        <v>44330</v>
      </c>
      <c r="B135" t="s">
        <v>189</v>
      </c>
      <c r="C135" t="str">
        <f t="shared" si="2"/>
        <v/>
      </c>
    </row>
    <row r="136" spans="1:3" x14ac:dyDescent="0.35">
      <c r="A136" s="1">
        <v>44331</v>
      </c>
      <c r="B136" t="s">
        <v>190</v>
      </c>
      <c r="C136" t="str">
        <f t="shared" si="2"/>
        <v/>
      </c>
    </row>
    <row r="137" spans="1:3" x14ac:dyDescent="0.35">
      <c r="A137" s="1">
        <v>44332</v>
      </c>
      <c r="B137" t="s">
        <v>191</v>
      </c>
      <c r="C137" t="str">
        <f t="shared" si="2"/>
        <v/>
      </c>
    </row>
    <row r="138" spans="1:3" x14ac:dyDescent="0.35">
      <c r="A138" s="1">
        <v>44333</v>
      </c>
      <c r="B138" t="s">
        <v>185</v>
      </c>
      <c r="C138" t="str">
        <f t="shared" si="2"/>
        <v/>
      </c>
    </row>
    <row r="139" spans="1:3" x14ac:dyDescent="0.35">
      <c r="A139" s="1">
        <v>44334</v>
      </c>
      <c r="B139" t="s">
        <v>186</v>
      </c>
      <c r="C139" t="str">
        <f t="shared" si="2"/>
        <v/>
      </c>
    </row>
    <row r="140" spans="1:3" x14ac:dyDescent="0.35">
      <c r="A140" s="1">
        <v>44335</v>
      </c>
      <c r="B140" t="s">
        <v>187</v>
      </c>
      <c r="C140" t="str">
        <f t="shared" si="2"/>
        <v/>
      </c>
    </row>
    <row r="141" spans="1:3" x14ac:dyDescent="0.35">
      <c r="A141" s="1">
        <v>44336</v>
      </c>
      <c r="B141" t="s">
        <v>302</v>
      </c>
      <c r="C141" t="str">
        <f t="shared" si="2"/>
        <v/>
      </c>
    </row>
    <row r="142" spans="1:3" x14ac:dyDescent="0.35">
      <c r="A142" s="1">
        <v>44337</v>
      </c>
      <c r="B142" t="s">
        <v>189</v>
      </c>
      <c r="C142" t="str">
        <f t="shared" si="2"/>
        <v/>
      </c>
    </row>
    <row r="143" spans="1:3" x14ac:dyDescent="0.35">
      <c r="A143" s="1">
        <v>44338</v>
      </c>
      <c r="B143" t="s">
        <v>190</v>
      </c>
      <c r="C143" t="str">
        <f t="shared" si="2"/>
        <v/>
      </c>
    </row>
    <row r="144" spans="1:3" x14ac:dyDescent="0.35">
      <c r="A144" s="1">
        <v>44339</v>
      </c>
      <c r="B144" t="s">
        <v>191</v>
      </c>
      <c r="C144" t="str">
        <f t="shared" si="2"/>
        <v>Pingstdagen</v>
      </c>
    </row>
    <row r="145" spans="1:3" x14ac:dyDescent="0.35">
      <c r="A145" s="1">
        <v>44340</v>
      </c>
      <c r="B145" t="s">
        <v>185</v>
      </c>
      <c r="C145" t="str">
        <f t="shared" si="2"/>
        <v/>
      </c>
    </row>
    <row r="146" spans="1:3" x14ac:dyDescent="0.35">
      <c r="A146" s="1">
        <v>44341</v>
      </c>
      <c r="B146" t="s">
        <v>186</v>
      </c>
      <c r="C146" t="str">
        <f t="shared" si="2"/>
        <v/>
      </c>
    </row>
    <row r="147" spans="1:3" x14ac:dyDescent="0.35">
      <c r="A147" s="1">
        <v>44342</v>
      </c>
      <c r="B147" t="s">
        <v>187</v>
      </c>
      <c r="C147" t="str">
        <f t="shared" si="2"/>
        <v/>
      </c>
    </row>
    <row r="148" spans="1:3" x14ac:dyDescent="0.35">
      <c r="A148" s="1">
        <v>44343</v>
      </c>
      <c r="B148" t="s">
        <v>302</v>
      </c>
      <c r="C148" t="str">
        <f t="shared" si="2"/>
        <v/>
      </c>
    </row>
    <row r="149" spans="1:3" x14ac:dyDescent="0.35">
      <c r="A149" s="1">
        <v>44344</v>
      </c>
      <c r="B149" t="s">
        <v>189</v>
      </c>
      <c r="C149" t="str">
        <f t="shared" si="2"/>
        <v/>
      </c>
    </row>
    <row r="150" spans="1:3" x14ac:dyDescent="0.35">
      <c r="A150" s="1">
        <v>44345</v>
      </c>
      <c r="B150" t="s">
        <v>190</v>
      </c>
      <c r="C150" t="str">
        <f t="shared" si="2"/>
        <v/>
      </c>
    </row>
    <row r="151" spans="1:3" x14ac:dyDescent="0.35">
      <c r="A151" s="1">
        <v>44346</v>
      </c>
      <c r="B151" t="s">
        <v>191</v>
      </c>
      <c r="C151" t="str">
        <f t="shared" si="2"/>
        <v>Mors dag</v>
      </c>
    </row>
    <row r="152" spans="1:3" x14ac:dyDescent="0.35">
      <c r="A152" s="1">
        <v>44347</v>
      </c>
      <c r="B152" t="s">
        <v>185</v>
      </c>
      <c r="C152" t="str">
        <f t="shared" si="2"/>
        <v/>
      </c>
    </row>
    <row r="153" spans="1:3" x14ac:dyDescent="0.35">
      <c r="A153" s="1">
        <v>44348</v>
      </c>
      <c r="B153" t="s">
        <v>186</v>
      </c>
      <c r="C153" t="str">
        <f t="shared" si="2"/>
        <v/>
      </c>
    </row>
    <row r="154" spans="1:3" x14ac:dyDescent="0.35">
      <c r="A154" s="1">
        <v>44349</v>
      </c>
      <c r="B154" t="s">
        <v>187</v>
      </c>
      <c r="C154" t="str">
        <f t="shared" si="2"/>
        <v/>
      </c>
    </row>
    <row r="155" spans="1:3" x14ac:dyDescent="0.35">
      <c r="A155" s="1">
        <v>44350</v>
      </c>
      <c r="B155" t="s">
        <v>302</v>
      </c>
      <c r="C155" t="str">
        <f t="shared" si="2"/>
        <v/>
      </c>
    </row>
    <row r="156" spans="1:3" x14ac:dyDescent="0.35">
      <c r="A156" s="1">
        <v>44351</v>
      </c>
      <c r="B156" t="s">
        <v>189</v>
      </c>
      <c r="C156" t="str">
        <f t="shared" si="2"/>
        <v/>
      </c>
    </row>
    <row r="157" spans="1:3" x14ac:dyDescent="0.35">
      <c r="A157" s="1">
        <v>44352</v>
      </c>
      <c r="B157" t="s">
        <v>190</v>
      </c>
      <c r="C157" t="str">
        <f t="shared" si="2"/>
        <v/>
      </c>
    </row>
    <row r="158" spans="1:3" x14ac:dyDescent="0.35">
      <c r="A158" s="1">
        <v>44353</v>
      </c>
      <c r="B158" t="s">
        <v>191</v>
      </c>
      <c r="C158" t="str">
        <f t="shared" si="2"/>
        <v>Sveriges Nationaldag</v>
      </c>
    </row>
    <row r="159" spans="1:3" x14ac:dyDescent="0.35">
      <c r="A159" s="1">
        <v>44354</v>
      </c>
      <c r="B159" t="s">
        <v>185</v>
      </c>
      <c r="C159" t="str">
        <f t="shared" si="2"/>
        <v/>
      </c>
    </row>
    <row r="160" spans="1:3" x14ac:dyDescent="0.35">
      <c r="A160" s="1">
        <v>44355</v>
      </c>
      <c r="B160" t="s">
        <v>186</v>
      </c>
      <c r="C160" t="str">
        <f t="shared" si="2"/>
        <v/>
      </c>
    </row>
    <row r="161" spans="1:3" x14ac:dyDescent="0.35">
      <c r="A161" s="1">
        <v>44356</v>
      </c>
      <c r="B161" t="s">
        <v>187</v>
      </c>
      <c r="C161" t="str">
        <f t="shared" si="2"/>
        <v/>
      </c>
    </row>
    <row r="162" spans="1:3" x14ac:dyDescent="0.35">
      <c r="A162" s="1">
        <v>44357</v>
      </c>
      <c r="B162" t="s">
        <v>302</v>
      </c>
      <c r="C162" t="str">
        <f t="shared" si="2"/>
        <v/>
      </c>
    </row>
    <row r="163" spans="1:3" x14ac:dyDescent="0.35">
      <c r="A163" s="1">
        <v>44358</v>
      </c>
      <c r="B163" t="s">
        <v>189</v>
      </c>
      <c r="C163" t="str">
        <f t="shared" si="2"/>
        <v/>
      </c>
    </row>
    <row r="164" spans="1:3" x14ac:dyDescent="0.35">
      <c r="A164" s="1">
        <v>44359</v>
      </c>
      <c r="B164" t="s">
        <v>190</v>
      </c>
      <c r="C164" t="str">
        <f t="shared" si="2"/>
        <v/>
      </c>
    </row>
    <row r="165" spans="1:3" x14ac:dyDescent="0.35">
      <c r="A165" s="1">
        <v>44360</v>
      </c>
      <c r="B165" t="s">
        <v>191</v>
      </c>
      <c r="C165" t="str">
        <f t="shared" si="2"/>
        <v/>
      </c>
    </row>
    <row r="166" spans="1:3" x14ac:dyDescent="0.35">
      <c r="A166" s="1">
        <v>44361</v>
      </c>
      <c r="B166" t="s">
        <v>185</v>
      </c>
      <c r="C166" t="str">
        <f t="shared" si="2"/>
        <v/>
      </c>
    </row>
    <row r="167" spans="1:3" x14ac:dyDescent="0.35">
      <c r="A167" s="1">
        <v>44362</v>
      </c>
      <c r="B167" t="s">
        <v>186</v>
      </c>
      <c r="C167" t="str">
        <f t="shared" si="2"/>
        <v/>
      </c>
    </row>
    <row r="168" spans="1:3" x14ac:dyDescent="0.35">
      <c r="A168" s="1">
        <v>44363</v>
      </c>
      <c r="B168" t="s">
        <v>187</v>
      </c>
      <c r="C168" t="str">
        <f t="shared" si="2"/>
        <v/>
      </c>
    </row>
    <row r="169" spans="1:3" x14ac:dyDescent="0.35">
      <c r="A169" s="1">
        <v>44364</v>
      </c>
      <c r="B169" t="s">
        <v>302</v>
      </c>
      <c r="C169" t="str">
        <f t="shared" si="2"/>
        <v/>
      </c>
    </row>
    <row r="170" spans="1:3" x14ac:dyDescent="0.35">
      <c r="A170" s="1">
        <v>44365</v>
      </c>
      <c r="B170" t="s">
        <v>189</v>
      </c>
      <c r="C170" t="str">
        <f t="shared" si="2"/>
        <v/>
      </c>
    </row>
    <row r="171" spans="1:3" x14ac:dyDescent="0.35">
      <c r="A171" s="1">
        <v>44366</v>
      </c>
      <c r="B171" t="s">
        <v>190</v>
      </c>
      <c r="C171" t="str">
        <f t="shared" si="2"/>
        <v/>
      </c>
    </row>
    <row r="172" spans="1:3" x14ac:dyDescent="0.35">
      <c r="A172" s="1">
        <v>44367</v>
      </c>
      <c r="B172" t="s">
        <v>191</v>
      </c>
      <c r="C172" t="str">
        <f t="shared" si="2"/>
        <v/>
      </c>
    </row>
    <row r="173" spans="1:3" x14ac:dyDescent="0.35">
      <c r="A173" s="1">
        <v>44368</v>
      </c>
      <c r="B173" t="s">
        <v>185</v>
      </c>
      <c r="C173" t="str">
        <f t="shared" si="2"/>
        <v/>
      </c>
    </row>
    <row r="174" spans="1:3" x14ac:dyDescent="0.35">
      <c r="A174" s="1">
        <v>44369</v>
      </c>
      <c r="B174" t="s">
        <v>186</v>
      </c>
      <c r="C174" t="str">
        <f t="shared" si="2"/>
        <v/>
      </c>
    </row>
    <row r="175" spans="1:3" x14ac:dyDescent="0.35">
      <c r="A175" s="1">
        <v>44370</v>
      </c>
      <c r="B175" t="s">
        <v>187</v>
      </c>
      <c r="C175" t="str">
        <f t="shared" si="2"/>
        <v/>
      </c>
    </row>
    <row r="176" spans="1:3" x14ac:dyDescent="0.35">
      <c r="A176" s="1">
        <v>44371</v>
      </c>
      <c r="B176" t="s">
        <v>302</v>
      </c>
      <c r="C176" t="str">
        <f t="shared" si="2"/>
        <v/>
      </c>
    </row>
    <row r="177" spans="1:3" x14ac:dyDescent="0.35">
      <c r="A177" s="1">
        <v>44372</v>
      </c>
      <c r="B177" t="s">
        <v>189</v>
      </c>
      <c r="C177" t="str">
        <f t="shared" si="2"/>
        <v>Midsommar-afton</v>
      </c>
    </row>
    <row r="178" spans="1:3" x14ac:dyDescent="0.35">
      <c r="A178" s="1">
        <v>44373</v>
      </c>
      <c r="B178" t="s">
        <v>190</v>
      </c>
      <c r="C178" t="str">
        <f t="shared" si="2"/>
        <v>Midsommar-dagen</v>
      </c>
    </row>
    <row r="179" spans="1:3" x14ac:dyDescent="0.35">
      <c r="A179" s="1">
        <v>44374</v>
      </c>
      <c r="B179" t="s">
        <v>191</v>
      </c>
      <c r="C179" t="str">
        <f t="shared" si="2"/>
        <v/>
      </c>
    </row>
    <row r="180" spans="1:3" x14ac:dyDescent="0.35">
      <c r="A180" s="1">
        <v>44375</v>
      </c>
      <c r="B180" t="s">
        <v>185</v>
      </c>
      <c r="C180" t="str">
        <f t="shared" si="2"/>
        <v/>
      </c>
    </row>
    <row r="181" spans="1:3" x14ac:dyDescent="0.35">
      <c r="A181" s="1">
        <v>44376</v>
      </c>
      <c r="B181" t="s">
        <v>186</v>
      </c>
      <c r="C181" t="str">
        <f t="shared" si="2"/>
        <v/>
      </c>
    </row>
    <row r="182" spans="1:3" x14ac:dyDescent="0.35">
      <c r="A182" s="1">
        <v>44377</v>
      </c>
      <c r="B182" t="s">
        <v>187</v>
      </c>
      <c r="C182" t="str">
        <f t="shared" si="2"/>
        <v/>
      </c>
    </row>
    <row r="183" spans="1:3" x14ac:dyDescent="0.35">
      <c r="A183" s="1">
        <v>44378</v>
      </c>
      <c r="B183" t="s">
        <v>302</v>
      </c>
      <c r="C183" t="str">
        <f t="shared" si="2"/>
        <v/>
      </c>
    </row>
    <row r="184" spans="1:3" x14ac:dyDescent="0.35">
      <c r="A184" s="1">
        <v>44379</v>
      </c>
      <c r="B184" t="s">
        <v>189</v>
      </c>
      <c r="C184" t="str">
        <f t="shared" si="2"/>
        <v/>
      </c>
    </row>
    <row r="185" spans="1:3" x14ac:dyDescent="0.35">
      <c r="A185" s="1">
        <v>44380</v>
      </c>
      <c r="B185" t="s">
        <v>190</v>
      </c>
      <c r="C185" t="str">
        <f t="shared" si="2"/>
        <v/>
      </c>
    </row>
    <row r="186" spans="1:3" x14ac:dyDescent="0.35">
      <c r="A186" s="1">
        <v>44381</v>
      </c>
      <c r="B186" t="s">
        <v>191</v>
      </c>
      <c r="C186" t="str">
        <f t="shared" si="2"/>
        <v/>
      </c>
    </row>
    <row r="187" spans="1:3" x14ac:dyDescent="0.35">
      <c r="A187" s="1">
        <v>44382</v>
      </c>
      <c r="B187" t="s">
        <v>185</v>
      </c>
      <c r="C187" t="str">
        <f t="shared" si="2"/>
        <v/>
      </c>
    </row>
    <row r="188" spans="1:3" x14ac:dyDescent="0.35">
      <c r="A188" s="1">
        <v>44383</v>
      </c>
      <c r="B188" t="s">
        <v>186</v>
      </c>
      <c r="C188" t="str">
        <f t="shared" si="2"/>
        <v/>
      </c>
    </row>
    <row r="189" spans="1:3" x14ac:dyDescent="0.35">
      <c r="A189" s="1">
        <v>44384</v>
      </c>
      <c r="B189" t="s">
        <v>187</v>
      </c>
      <c r="C189" t="str">
        <f t="shared" si="2"/>
        <v/>
      </c>
    </row>
    <row r="190" spans="1:3" x14ac:dyDescent="0.35">
      <c r="A190" s="1">
        <v>44385</v>
      </c>
      <c r="B190" t="s">
        <v>302</v>
      </c>
      <c r="C190" t="str">
        <f t="shared" si="2"/>
        <v/>
      </c>
    </row>
    <row r="191" spans="1:3" x14ac:dyDescent="0.35">
      <c r="A191" s="1">
        <v>44386</v>
      </c>
      <c r="B191" t="s">
        <v>189</v>
      </c>
      <c r="C191" t="str">
        <f t="shared" si="2"/>
        <v/>
      </c>
    </row>
    <row r="192" spans="1:3" x14ac:dyDescent="0.35">
      <c r="A192" s="1">
        <v>44387</v>
      </c>
      <c r="B192" t="s">
        <v>190</v>
      </c>
      <c r="C192" t="str">
        <f t="shared" si="2"/>
        <v/>
      </c>
    </row>
    <row r="193" spans="1:3" x14ac:dyDescent="0.35">
      <c r="A193" s="1">
        <v>44388</v>
      </c>
      <c r="B193" t="s">
        <v>191</v>
      </c>
      <c r="C193" t="str">
        <f t="shared" si="2"/>
        <v/>
      </c>
    </row>
    <row r="194" spans="1:3" x14ac:dyDescent="0.35">
      <c r="A194" s="1">
        <v>44389</v>
      </c>
      <c r="B194" t="s">
        <v>185</v>
      </c>
      <c r="C194" t="str">
        <f t="shared" ref="C194:C257" si="3">IF(ISERROR(VLOOKUP(A194,$D$12:$F$43,3,FALSE)),"",VLOOKUP(A194,$D$12:$F$43,3,FALSE))</f>
        <v/>
      </c>
    </row>
    <row r="195" spans="1:3" x14ac:dyDescent="0.35">
      <c r="A195" s="1">
        <v>44390</v>
      </c>
      <c r="B195" t="s">
        <v>186</v>
      </c>
      <c r="C195" t="str">
        <f t="shared" si="3"/>
        <v/>
      </c>
    </row>
    <row r="196" spans="1:3" x14ac:dyDescent="0.35">
      <c r="A196" s="1">
        <v>44391</v>
      </c>
      <c r="B196" t="s">
        <v>187</v>
      </c>
      <c r="C196" t="str">
        <f t="shared" si="3"/>
        <v/>
      </c>
    </row>
    <row r="197" spans="1:3" x14ac:dyDescent="0.35">
      <c r="A197" s="1">
        <v>44392</v>
      </c>
      <c r="B197" t="s">
        <v>302</v>
      </c>
      <c r="C197" t="str">
        <f t="shared" si="3"/>
        <v/>
      </c>
    </row>
    <row r="198" spans="1:3" x14ac:dyDescent="0.35">
      <c r="A198" s="1">
        <v>44393</v>
      </c>
      <c r="B198" t="s">
        <v>189</v>
      </c>
      <c r="C198" t="str">
        <f t="shared" si="3"/>
        <v/>
      </c>
    </row>
    <row r="199" spans="1:3" x14ac:dyDescent="0.35">
      <c r="A199" s="1">
        <v>44394</v>
      </c>
      <c r="B199" t="s">
        <v>190</v>
      </c>
      <c r="C199" t="str">
        <f t="shared" si="3"/>
        <v/>
      </c>
    </row>
    <row r="200" spans="1:3" x14ac:dyDescent="0.35">
      <c r="A200" s="1">
        <v>44395</v>
      </c>
      <c r="B200" t="s">
        <v>191</v>
      </c>
      <c r="C200" t="str">
        <f t="shared" si="3"/>
        <v/>
      </c>
    </row>
    <row r="201" spans="1:3" x14ac:dyDescent="0.35">
      <c r="A201" s="1">
        <v>44396</v>
      </c>
      <c r="B201" t="s">
        <v>185</v>
      </c>
      <c r="C201" t="str">
        <f t="shared" si="3"/>
        <v/>
      </c>
    </row>
    <row r="202" spans="1:3" x14ac:dyDescent="0.35">
      <c r="A202" s="1">
        <v>44397</v>
      </c>
      <c r="B202" t="s">
        <v>186</v>
      </c>
      <c r="C202" t="str">
        <f t="shared" si="3"/>
        <v/>
      </c>
    </row>
    <row r="203" spans="1:3" x14ac:dyDescent="0.35">
      <c r="A203" s="1">
        <v>44398</v>
      </c>
      <c r="B203" t="s">
        <v>187</v>
      </c>
      <c r="C203" t="str">
        <f t="shared" si="3"/>
        <v/>
      </c>
    </row>
    <row r="204" spans="1:3" x14ac:dyDescent="0.35">
      <c r="A204" s="1">
        <v>44399</v>
      </c>
      <c r="B204" t="s">
        <v>302</v>
      </c>
      <c r="C204" t="str">
        <f t="shared" si="3"/>
        <v/>
      </c>
    </row>
    <row r="205" spans="1:3" x14ac:dyDescent="0.35">
      <c r="A205" s="1">
        <v>44400</v>
      </c>
      <c r="B205" t="s">
        <v>189</v>
      </c>
      <c r="C205" t="str">
        <f t="shared" si="3"/>
        <v/>
      </c>
    </row>
    <row r="206" spans="1:3" x14ac:dyDescent="0.35">
      <c r="A206" s="1">
        <v>44401</v>
      </c>
      <c r="B206" t="s">
        <v>190</v>
      </c>
      <c r="C206" t="str">
        <f t="shared" si="3"/>
        <v/>
      </c>
    </row>
    <row r="207" spans="1:3" x14ac:dyDescent="0.35">
      <c r="A207" s="1">
        <v>44402</v>
      </c>
      <c r="B207" t="s">
        <v>191</v>
      </c>
      <c r="C207" t="str">
        <f t="shared" si="3"/>
        <v/>
      </c>
    </row>
    <row r="208" spans="1:3" x14ac:dyDescent="0.35">
      <c r="A208" s="1">
        <v>44403</v>
      </c>
      <c r="B208" t="s">
        <v>185</v>
      </c>
      <c r="C208" t="str">
        <f t="shared" si="3"/>
        <v/>
      </c>
    </row>
    <row r="209" spans="1:3" x14ac:dyDescent="0.35">
      <c r="A209" s="1">
        <v>44404</v>
      </c>
      <c r="B209" t="s">
        <v>186</v>
      </c>
      <c r="C209" t="str">
        <f t="shared" si="3"/>
        <v/>
      </c>
    </row>
    <row r="210" spans="1:3" x14ac:dyDescent="0.35">
      <c r="A210" s="1">
        <v>44405</v>
      </c>
      <c r="B210" t="s">
        <v>187</v>
      </c>
      <c r="C210" t="str">
        <f t="shared" si="3"/>
        <v/>
      </c>
    </row>
    <row r="211" spans="1:3" x14ac:dyDescent="0.35">
      <c r="A211" s="1">
        <v>44406</v>
      </c>
      <c r="B211" t="s">
        <v>302</v>
      </c>
      <c r="C211" t="str">
        <f t="shared" si="3"/>
        <v/>
      </c>
    </row>
    <row r="212" spans="1:3" x14ac:dyDescent="0.35">
      <c r="A212" s="1">
        <v>44407</v>
      </c>
      <c r="B212" t="s">
        <v>189</v>
      </c>
      <c r="C212" t="str">
        <f t="shared" si="3"/>
        <v/>
      </c>
    </row>
    <row r="213" spans="1:3" x14ac:dyDescent="0.35">
      <c r="A213" s="1">
        <v>44408</v>
      </c>
      <c r="B213" t="s">
        <v>190</v>
      </c>
      <c r="C213" t="str">
        <f t="shared" si="3"/>
        <v/>
      </c>
    </row>
    <row r="214" spans="1:3" x14ac:dyDescent="0.35">
      <c r="A214" s="1">
        <v>44409</v>
      </c>
      <c r="B214" t="s">
        <v>191</v>
      </c>
      <c r="C214" t="str">
        <f t="shared" si="3"/>
        <v/>
      </c>
    </row>
    <row r="215" spans="1:3" x14ac:dyDescent="0.35">
      <c r="A215" s="1">
        <v>44410</v>
      </c>
      <c r="B215" t="s">
        <v>185</v>
      </c>
      <c r="C215" t="str">
        <f t="shared" si="3"/>
        <v/>
      </c>
    </row>
    <row r="216" spans="1:3" x14ac:dyDescent="0.35">
      <c r="A216" s="1">
        <v>44411</v>
      </c>
      <c r="B216" t="s">
        <v>186</v>
      </c>
      <c r="C216" t="str">
        <f t="shared" si="3"/>
        <v/>
      </c>
    </row>
    <row r="217" spans="1:3" x14ac:dyDescent="0.35">
      <c r="A217" s="1">
        <v>44412</v>
      </c>
      <c r="B217" t="s">
        <v>187</v>
      </c>
      <c r="C217" t="str">
        <f t="shared" si="3"/>
        <v/>
      </c>
    </row>
    <row r="218" spans="1:3" x14ac:dyDescent="0.35">
      <c r="A218" s="1">
        <v>44413</v>
      </c>
      <c r="B218" t="s">
        <v>302</v>
      </c>
      <c r="C218" t="str">
        <f t="shared" si="3"/>
        <v/>
      </c>
    </row>
    <row r="219" spans="1:3" x14ac:dyDescent="0.35">
      <c r="A219" s="1">
        <v>44414</v>
      </c>
      <c r="B219" t="s">
        <v>189</v>
      </c>
      <c r="C219" t="str">
        <f t="shared" si="3"/>
        <v/>
      </c>
    </row>
    <row r="220" spans="1:3" x14ac:dyDescent="0.35">
      <c r="A220" s="1">
        <v>44415</v>
      </c>
      <c r="B220" t="s">
        <v>190</v>
      </c>
      <c r="C220" t="str">
        <f t="shared" si="3"/>
        <v/>
      </c>
    </row>
    <row r="221" spans="1:3" x14ac:dyDescent="0.35">
      <c r="A221" s="1">
        <v>44416</v>
      </c>
      <c r="B221" t="s">
        <v>191</v>
      </c>
      <c r="C221" t="str">
        <f t="shared" si="3"/>
        <v/>
      </c>
    </row>
    <row r="222" spans="1:3" x14ac:dyDescent="0.35">
      <c r="A222" s="1">
        <v>44417</v>
      </c>
      <c r="B222" t="s">
        <v>185</v>
      </c>
      <c r="C222" t="str">
        <f t="shared" si="3"/>
        <v/>
      </c>
    </row>
    <row r="223" spans="1:3" x14ac:dyDescent="0.35">
      <c r="A223" s="1">
        <v>44418</v>
      </c>
      <c r="B223" t="s">
        <v>186</v>
      </c>
      <c r="C223" t="str">
        <f t="shared" si="3"/>
        <v/>
      </c>
    </row>
    <row r="224" spans="1:3" x14ac:dyDescent="0.35">
      <c r="A224" s="1">
        <v>44419</v>
      </c>
      <c r="B224" t="s">
        <v>187</v>
      </c>
      <c r="C224" t="str">
        <f t="shared" si="3"/>
        <v/>
      </c>
    </row>
    <row r="225" spans="1:3" x14ac:dyDescent="0.35">
      <c r="A225" s="1">
        <v>44420</v>
      </c>
      <c r="B225" t="s">
        <v>302</v>
      </c>
      <c r="C225" t="str">
        <f t="shared" si="3"/>
        <v/>
      </c>
    </row>
    <row r="226" spans="1:3" x14ac:dyDescent="0.35">
      <c r="A226" s="1">
        <v>44421</v>
      </c>
      <c r="B226" t="s">
        <v>189</v>
      </c>
      <c r="C226" t="str">
        <f t="shared" si="3"/>
        <v/>
      </c>
    </row>
    <row r="227" spans="1:3" x14ac:dyDescent="0.35">
      <c r="A227" s="1">
        <v>44422</v>
      </c>
      <c r="B227" t="s">
        <v>190</v>
      </c>
      <c r="C227" t="str">
        <f t="shared" si="3"/>
        <v/>
      </c>
    </row>
    <row r="228" spans="1:3" x14ac:dyDescent="0.35">
      <c r="A228" s="1">
        <v>44423</v>
      </c>
      <c r="B228" t="s">
        <v>191</v>
      </c>
      <c r="C228" t="str">
        <f t="shared" si="3"/>
        <v/>
      </c>
    </row>
    <row r="229" spans="1:3" x14ac:dyDescent="0.35">
      <c r="A229" s="1">
        <v>44424</v>
      </c>
      <c r="B229" t="s">
        <v>185</v>
      </c>
      <c r="C229" t="str">
        <f t="shared" si="3"/>
        <v/>
      </c>
    </row>
    <row r="230" spans="1:3" x14ac:dyDescent="0.35">
      <c r="A230" s="1">
        <v>44425</v>
      </c>
      <c r="B230" t="s">
        <v>186</v>
      </c>
      <c r="C230" t="str">
        <f t="shared" si="3"/>
        <v/>
      </c>
    </row>
    <row r="231" spans="1:3" x14ac:dyDescent="0.35">
      <c r="A231" s="1">
        <v>44426</v>
      </c>
      <c r="B231" t="s">
        <v>187</v>
      </c>
      <c r="C231" t="str">
        <f t="shared" si="3"/>
        <v/>
      </c>
    </row>
    <row r="232" spans="1:3" x14ac:dyDescent="0.35">
      <c r="A232" s="1">
        <v>44427</v>
      </c>
      <c r="B232" t="s">
        <v>302</v>
      </c>
      <c r="C232" t="str">
        <f t="shared" si="3"/>
        <v/>
      </c>
    </row>
    <row r="233" spans="1:3" x14ac:dyDescent="0.35">
      <c r="A233" s="1">
        <v>44428</v>
      </c>
      <c r="B233" t="s">
        <v>189</v>
      </c>
      <c r="C233" t="str">
        <f t="shared" si="3"/>
        <v/>
      </c>
    </row>
    <row r="234" spans="1:3" x14ac:dyDescent="0.35">
      <c r="A234" s="1">
        <v>44429</v>
      </c>
      <c r="B234" t="s">
        <v>190</v>
      </c>
      <c r="C234" t="str">
        <f t="shared" si="3"/>
        <v/>
      </c>
    </row>
    <row r="235" spans="1:3" x14ac:dyDescent="0.35">
      <c r="A235" s="1">
        <v>44430</v>
      </c>
      <c r="B235" t="s">
        <v>191</v>
      </c>
      <c r="C235" t="str">
        <f t="shared" si="3"/>
        <v/>
      </c>
    </row>
    <row r="236" spans="1:3" x14ac:dyDescent="0.35">
      <c r="A236" s="1">
        <v>44431</v>
      </c>
      <c r="B236" t="s">
        <v>185</v>
      </c>
      <c r="C236" t="str">
        <f t="shared" si="3"/>
        <v/>
      </c>
    </row>
    <row r="237" spans="1:3" x14ac:dyDescent="0.35">
      <c r="A237" s="1">
        <v>44432</v>
      </c>
      <c r="B237" t="s">
        <v>186</v>
      </c>
      <c r="C237" t="str">
        <f t="shared" si="3"/>
        <v/>
      </c>
    </row>
    <row r="238" spans="1:3" x14ac:dyDescent="0.35">
      <c r="A238" s="1">
        <v>44433</v>
      </c>
      <c r="B238" t="s">
        <v>187</v>
      </c>
      <c r="C238" t="str">
        <f t="shared" si="3"/>
        <v/>
      </c>
    </row>
    <row r="239" spans="1:3" x14ac:dyDescent="0.35">
      <c r="A239" s="1">
        <v>44434</v>
      </c>
      <c r="B239" t="s">
        <v>302</v>
      </c>
      <c r="C239" t="str">
        <f t="shared" si="3"/>
        <v/>
      </c>
    </row>
    <row r="240" spans="1:3" x14ac:dyDescent="0.35">
      <c r="A240" s="1">
        <v>44435</v>
      </c>
      <c r="B240" t="s">
        <v>189</v>
      </c>
      <c r="C240" t="str">
        <f t="shared" si="3"/>
        <v/>
      </c>
    </row>
    <row r="241" spans="1:3" x14ac:dyDescent="0.35">
      <c r="A241" s="1">
        <v>44436</v>
      </c>
      <c r="B241" t="s">
        <v>190</v>
      </c>
      <c r="C241" t="str">
        <f t="shared" si="3"/>
        <v/>
      </c>
    </row>
    <row r="242" spans="1:3" x14ac:dyDescent="0.35">
      <c r="A242" s="1">
        <v>44437</v>
      </c>
      <c r="B242" t="s">
        <v>191</v>
      </c>
      <c r="C242" t="str">
        <f t="shared" si="3"/>
        <v/>
      </c>
    </row>
    <row r="243" spans="1:3" x14ac:dyDescent="0.35">
      <c r="A243" s="1">
        <v>44438</v>
      </c>
      <c r="B243" t="s">
        <v>185</v>
      </c>
      <c r="C243" t="str">
        <f t="shared" si="3"/>
        <v/>
      </c>
    </row>
    <row r="244" spans="1:3" x14ac:dyDescent="0.35">
      <c r="A244" s="1">
        <v>44439</v>
      </c>
      <c r="B244" t="s">
        <v>186</v>
      </c>
      <c r="C244" t="str">
        <f t="shared" si="3"/>
        <v/>
      </c>
    </row>
    <row r="245" spans="1:3" x14ac:dyDescent="0.35">
      <c r="A245" s="1">
        <v>44440</v>
      </c>
      <c r="B245" t="s">
        <v>187</v>
      </c>
      <c r="C245" t="str">
        <f t="shared" si="3"/>
        <v/>
      </c>
    </row>
    <row r="246" spans="1:3" x14ac:dyDescent="0.35">
      <c r="A246" s="1">
        <v>44441</v>
      </c>
      <c r="B246" t="s">
        <v>302</v>
      </c>
      <c r="C246" t="str">
        <f t="shared" si="3"/>
        <v/>
      </c>
    </row>
    <row r="247" spans="1:3" x14ac:dyDescent="0.35">
      <c r="A247" s="1">
        <v>44442</v>
      </c>
      <c r="B247" t="s">
        <v>189</v>
      </c>
      <c r="C247" t="str">
        <f t="shared" si="3"/>
        <v/>
      </c>
    </row>
    <row r="248" spans="1:3" x14ac:dyDescent="0.35">
      <c r="A248" s="1">
        <v>44443</v>
      </c>
      <c r="B248" t="s">
        <v>190</v>
      </c>
      <c r="C248" t="str">
        <f t="shared" si="3"/>
        <v/>
      </c>
    </row>
    <row r="249" spans="1:3" x14ac:dyDescent="0.35">
      <c r="A249" s="1">
        <v>44444</v>
      </c>
      <c r="B249" t="s">
        <v>191</v>
      </c>
      <c r="C249" t="str">
        <f t="shared" si="3"/>
        <v/>
      </c>
    </row>
    <row r="250" spans="1:3" x14ac:dyDescent="0.35">
      <c r="A250" s="1">
        <v>44445</v>
      </c>
      <c r="B250" t="s">
        <v>185</v>
      </c>
      <c r="C250" t="str">
        <f t="shared" si="3"/>
        <v/>
      </c>
    </row>
    <row r="251" spans="1:3" x14ac:dyDescent="0.35">
      <c r="A251" s="1">
        <v>44446</v>
      </c>
      <c r="B251" t="s">
        <v>186</v>
      </c>
      <c r="C251" t="str">
        <f t="shared" si="3"/>
        <v/>
      </c>
    </row>
    <row r="252" spans="1:3" x14ac:dyDescent="0.35">
      <c r="A252" s="1">
        <v>44447</v>
      </c>
      <c r="B252" t="s">
        <v>187</v>
      </c>
      <c r="C252" t="str">
        <f t="shared" si="3"/>
        <v/>
      </c>
    </row>
    <row r="253" spans="1:3" x14ac:dyDescent="0.35">
      <c r="A253" s="1">
        <v>44448</v>
      </c>
      <c r="B253" t="s">
        <v>302</v>
      </c>
      <c r="C253" t="str">
        <f t="shared" si="3"/>
        <v/>
      </c>
    </row>
    <row r="254" spans="1:3" x14ac:dyDescent="0.35">
      <c r="A254" s="1">
        <v>44449</v>
      </c>
      <c r="B254" t="s">
        <v>189</v>
      </c>
      <c r="C254" t="str">
        <f t="shared" si="3"/>
        <v/>
      </c>
    </row>
    <row r="255" spans="1:3" x14ac:dyDescent="0.35">
      <c r="A255" s="1">
        <v>44450</v>
      </c>
      <c r="B255" t="s">
        <v>190</v>
      </c>
      <c r="C255" t="str">
        <f t="shared" si="3"/>
        <v/>
      </c>
    </row>
    <row r="256" spans="1:3" x14ac:dyDescent="0.35">
      <c r="A256" s="1">
        <v>44451</v>
      </c>
      <c r="B256" t="s">
        <v>191</v>
      </c>
      <c r="C256" t="str">
        <f t="shared" si="3"/>
        <v/>
      </c>
    </row>
    <row r="257" spans="1:3" x14ac:dyDescent="0.35">
      <c r="A257" s="1">
        <v>44452</v>
      </c>
      <c r="B257" t="s">
        <v>185</v>
      </c>
      <c r="C257" t="str">
        <f t="shared" si="3"/>
        <v/>
      </c>
    </row>
    <row r="258" spans="1:3" x14ac:dyDescent="0.35">
      <c r="A258" s="1">
        <v>44453</v>
      </c>
      <c r="B258" t="s">
        <v>186</v>
      </c>
      <c r="C258" t="str">
        <f t="shared" ref="C258:C321" si="4">IF(ISERROR(VLOOKUP(A258,$D$12:$F$43,3,FALSE)),"",VLOOKUP(A258,$D$12:$F$43,3,FALSE))</f>
        <v/>
      </c>
    </row>
    <row r="259" spans="1:3" x14ac:dyDescent="0.35">
      <c r="A259" s="1">
        <v>44454</v>
      </c>
      <c r="B259" t="s">
        <v>187</v>
      </c>
      <c r="C259" t="str">
        <f t="shared" si="4"/>
        <v/>
      </c>
    </row>
    <row r="260" spans="1:3" x14ac:dyDescent="0.35">
      <c r="A260" s="1">
        <v>44455</v>
      </c>
      <c r="B260" t="s">
        <v>302</v>
      </c>
      <c r="C260" t="str">
        <f t="shared" si="4"/>
        <v/>
      </c>
    </row>
    <row r="261" spans="1:3" x14ac:dyDescent="0.35">
      <c r="A261" s="1">
        <v>44456</v>
      </c>
      <c r="B261" t="s">
        <v>189</v>
      </c>
      <c r="C261" t="str">
        <f t="shared" si="4"/>
        <v/>
      </c>
    </row>
    <row r="262" spans="1:3" x14ac:dyDescent="0.35">
      <c r="A262" s="1">
        <v>44457</v>
      </c>
      <c r="B262" t="s">
        <v>190</v>
      </c>
      <c r="C262" t="str">
        <f t="shared" si="4"/>
        <v/>
      </c>
    </row>
    <row r="263" spans="1:3" x14ac:dyDescent="0.35">
      <c r="A263" s="1">
        <v>44458</v>
      </c>
      <c r="B263" t="s">
        <v>191</v>
      </c>
      <c r="C263" t="str">
        <f t="shared" si="4"/>
        <v/>
      </c>
    </row>
    <row r="264" spans="1:3" x14ac:dyDescent="0.35">
      <c r="A264" s="1">
        <v>44459</v>
      </c>
      <c r="B264" t="s">
        <v>185</v>
      </c>
      <c r="C264" t="str">
        <f t="shared" si="4"/>
        <v/>
      </c>
    </row>
    <row r="265" spans="1:3" x14ac:dyDescent="0.35">
      <c r="A265" s="1">
        <v>44460</v>
      </c>
      <c r="B265" t="s">
        <v>186</v>
      </c>
      <c r="C265" t="str">
        <f t="shared" si="4"/>
        <v/>
      </c>
    </row>
    <row r="266" spans="1:3" x14ac:dyDescent="0.35">
      <c r="A266" s="1">
        <v>44461</v>
      </c>
      <c r="B266" t="s">
        <v>187</v>
      </c>
      <c r="C266" t="str">
        <f t="shared" si="4"/>
        <v/>
      </c>
    </row>
    <row r="267" spans="1:3" x14ac:dyDescent="0.35">
      <c r="A267" s="1">
        <v>44462</v>
      </c>
      <c r="B267" t="s">
        <v>302</v>
      </c>
      <c r="C267" t="str">
        <f t="shared" si="4"/>
        <v/>
      </c>
    </row>
    <row r="268" spans="1:3" x14ac:dyDescent="0.35">
      <c r="A268" s="1">
        <v>44463</v>
      </c>
      <c r="B268" t="s">
        <v>189</v>
      </c>
      <c r="C268" t="str">
        <f t="shared" si="4"/>
        <v/>
      </c>
    </row>
    <row r="269" spans="1:3" x14ac:dyDescent="0.35">
      <c r="A269" s="1">
        <v>44464</v>
      </c>
      <c r="B269" t="s">
        <v>190</v>
      </c>
      <c r="C269" t="str">
        <f t="shared" si="4"/>
        <v/>
      </c>
    </row>
    <row r="270" spans="1:3" x14ac:dyDescent="0.35">
      <c r="A270" s="1">
        <v>44465</v>
      </c>
      <c r="B270" t="s">
        <v>191</v>
      </c>
      <c r="C270" t="str">
        <f t="shared" si="4"/>
        <v/>
      </c>
    </row>
    <row r="271" spans="1:3" x14ac:dyDescent="0.35">
      <c r="A271" s="1">
        <v>44466</v>
      </c>
      <c r="B271" t="s">
        <v>185</v>
      </c>
      <c r="C271" t="str">
        <f t="shared" si="4"/>
        <v/>
      </c>
    </row>
    <row r="272" spans="1:3" x14ac:dyDescent="0.35">
      <c r="A272" s="1">
        <v>44467</v>
      </c>
      <c r="B272" t="s">
        <v>186</v>
      </c>
      <c r="C272" t="str">
        <f t="shared" si="4"/>
        <v/>
      </c>
    </row>
    <row r="273" spans="1:3" x14ac:dyDescent="0.35">
      <c r="A273" s="1">
        <v>44468</v>
      </c>
      <c r="B273" t="s">
        <v>187</v>
      </c>
      <c r="C273" t="str">
        <f t="shared" si="4"/>
        <v/>
      </c>
    </row>
    <row r="274" spans="1:3" x14ac:dyDescent="0.35">
      <c r="A274" s="1">
        <v>44469</v>
      </c>
      <c r="B274" t="s">
        <v>302</v>
      </c>
      <c r="C274" t="str">
        <f t="shared" si="4"/>
        <v/>
      </c>
    </row>
    <row r="275" spans="1:3" x14ac:dyDescent="0.35">
      <c r="A275" s="1">
        <v>44470</v>
      </c>
      <c r="B275" t="s">
        <v>189</v>
      </c>
      <c r="C275" t="str">
        <f t="shared" si="4"/>
        <v/>
      </c>
    </row>
    <row r="276" spans="1:3" x14ac:dyDescent="0.35">
      <c r="A276" s="1">
        <v>44471</v>
      </c>
      <c r="B276" t="s">
        <v>190</v>
      </c>
      <c r="C276" t="str">
        <f t="shared" si="4"/>
        <v/>
      </c>
    </row>
    <row r="277" spans="1:3" x14ac:dyDescent="0.35">
      <c r="A277" s="1">
        <v>44472</v>
      </c>
      <c r="B277" t="s">
        <v>191</v>
      </c>
      <c r="C277" t="str">
        <f t="shared" si="4"/>
        <v/>
      </c>
    </row>
    <row r="278" spans="1:3" x14ac:dyDescent="0.35">
      <c r="A278" s="1">
        <v>44473</v>
      </c>
      <c r="B278" t="s">
        <v>185</v>
      </c>
      <c r="C278" t="str">
        <f t="shared" si="4"/>
        <v/>
      </c>
    </row>
    <row r="279" spans="1:3" x14ac:dyDescent="0.35">
      <c r="A279" s="1">
        <v>44474</v>
      </c>
      <c r="B279" t="s">
        <v>186</v>
      </c>
      <c r="C279" t="str">
        <f t="shared" si="4"/>
        <v/>
      </c>
    </row>
    <row r="280" spans="1:3" x14ac:dyDescent="0.35">
      <c r="A280" s="1">
        <v>44475</v>
      </c>
      <c r="B280" t="s">
        <v>187</v>
      </c>
      <c r="C280" t="str">
        <f t="shared" si="4"/>
        <v/>
      </c>
    </row>
    <row r="281" spans="1:3" x14ac:dyDescent="0.35">
      <c r="A281" s="1">
        <v>44476</v>
      </c>
      <c r="B281" t="s">
        <v>302</v>
      </c>
      <c r="C281" t="str">
        <f t="shared" si="4"/>
        <v/>
      </c>
    </row>
    <row r="282" spans="1:3" x14ac:dyDescent="0.35">
      <c r="A282" s="1">
        <v>44477</v>
      </c>
      <c r="B282" t="s">
        <v>189</v>
      </c>
      <c r="C282" t="str">
        <f t="shared" si="4"/>
        <v/>
      </c>
    </row>
    <row r="283" spans="1:3" x14ac:dyDescent="0.35">
      <c r="A283" s="1">
        <v>44478</v>
      </c>
      <c r="B283" t="s">
        <v>190</v>
      </c>
      <c r="C283" t="str">
        <f t="shared" si="4"/>
        <v/>
      </c>
    </row>
    <row r="284" spans="1:3" x14ac:dyDescent="0.35">
      <c r="A284" s="1">
        <v>44479</v>
      </c>
      <c r="B284" t="s">
        <v>191</v>
      </c>
      <c r="C284" t="str">
        <f t="shared" si="4"/>
        <v/>
      </c>
    </row>
    <row r="285" spans="1:3" x14ac:dyDescent="0.35">
      <c r="A285" s="1">
        <v>44480</v>
      </c>
      <c r="B285" t="s">
        <v>185</v>
      </c>
      <c r="C285" t="str">
        <f t="shared" si="4"/>
        <v/>
      </c>
    </row>
    <row r="286" spans="1:3" x14ac:dyDescent="0.35">
      <c r="A286" s="1">
        <v>44481</v>
      </c>
      <c r="B286" t="s">
        <v>186</v>
      </c>
      <c r="C286" t="str">
        <f t="shared" si="4"/>
        <v/>
      </c>
    </row>
    <row r="287" spans="1:3" x14ac:dyDescent="0.35">
      <c r="A287" s="1">
        <v>44482</v>
      </c>
      <c r="B287" t="s">
        <v>187</v>
      </c>
      <c r="C287" t="str">
        <f t="shared" si="4"/>
        <v/>
      </c>
    </row>
    <row r="288" spans="1:3" x14ac:dyDescent="0.35">
      <c r="A288" s="1">
        <v>44483</v>
      </c>
      <c r="B288" t="s">
        <v>302</v>
      </c>
      <c r="C288" t="str">
        <f t="shared" si="4"/>
        <v/>
      </c>
    </row>
    <row r="289" spans="1:3" x14ac:dyDescent="0.35">
      <c r="A289" s="1">
        <v>44484</v>
      </c>
      <c r="B289" t="s">
        <v>189</v>
      </c>
      <c r="C289" t="str">
        <f t="shared" si="4"/>
        <v/>
      </c>
    </row>
    <row r="290" spans="1:3" x14ac:dyDescent="0.35">
      <c r="A290" s="1">
        <v>44485</v>
      </c>
      <c r="B290" t="s">
        <v>190</v>
      </c>
      <c r="C290" t="str">
        <f t="shared" si="4"/>
        <v/>
      </c>
    </row>
    <row r="291" spans="1:3" x14ac:dyDescent="0.35">
      <c r="A291" s="1">
        <v>44486</v>
      </c>
      <c r="B291" t="s">
        <v>191</v>
      </c>
      <c r="C291" t="str">
        <f t="shared" si="4"/>
        <v/>
      </c>
    </row>
    <row r="292" spans="1:3" x14ac:dyDescent="0.35">
      <c r="A292" s="1">
        <v>44487</v>
      </c>
      <c r="B292" t="s">
        <v>185</v>
      </c>
      <c r="C292" t="str">
        <f t="shared" si="4"/>
        <v/>
      </c>
    </row>
    <row r="293" spans="1:3" x14ac:dyDescent="0.35">
      <c r="A293" s="1">
        <v>44488</v>
      </c>
      <c r="B293" t="s">
        <v>186</v>
      </c>
      <c r="C293" t="str">
        <f t="shared" si="4"/>
        <v/>
      </c>
    </row>
    <row r="294" spans="1:3" x14ac:dyDescent="0.35">
      <c r="A294" s="1">
        <v>44489</v>
      </c>
      <c r="B294" t="s">
        <v>187</v>
      </c>
      <c r="C294" t="str">
        <f t="shared" si="4"/>
        <v/>
      </c>
    </row>
    <row r="295" spans="1:3" x14ac:dyDescent="0.35">
      <c r="A295" s="1">
        <v>44490</v>
      </c>
      <c r="B295" t="s">
        <v>302</v>
      </c>
      <c r="C295" t="str">
        <f t="shared" si="4"/>
        <v/>
      </c>
    </row>
    <row r="296" spans="1:3" x14ac:dyDescent="0.35">
      <c r="A296" s="1">
        <v>44491</v>
      </c>
      <c r="B296" t="s">
        <v>189</v>
      </c>
      <c r="C296" t="str">
        <f t="shared" si="4"/>
        <v/>
      </c>
    </row>
    <row r="297" spans="1:3" x14ac:dyDescent="0.35">
      <c r="A297" s="1">
        <v>44492</v>
      </c>
      <c r="B297" t="s">
        <v>190</v>
      </c>
      <c r="C297" t="str">
        <f t="shared" si="4"/>
        <v/>
      </c>
    </row>
    <row r="298" spans="1:3" x14ac:dyDescent="0.35">
      <c r="A298" s="1">
        <v>44493</v>
      </c>
      <c r="B298" t="s">
        <v>191</v>
      </c>
      <c r="C298" t="str">
        <f t="shared" si="4"/>
        <v/>
      </c>
    </row>
    <row r="299" spans="1:3" x14ac:dyDescent="0.35">
      <c r="A299" s="1">
        <v>44494</v>
      </c>
      <c r="B299" t="s">
        <v>185</v>
      </c>
      <c r="C299" t="str">
        <f t="shared" si="4"/>
        <v/>
      </c>
    </row>
    <row r="300" spans="1:3" x14ac:dyDescent="0.35">
      <c r="A300" s="1">
        <v>44495</v>
      </c>
      <c r="B300" t="s">
        <v>186</v>
      </c>
      <c r="C300" t="str">
        <f t="shared" si="4"/>
        <v/>
      </c>
    </row>
    <row r="301" spans="1:3" x14ac:dyDescent="0.35">
      <c r="A301" s="1">
        <v>44496</v>
      </c>
      <c r="B301" t="s">
        <v>187</v>
      </c>
      <c r="C301" t="str">
        <f t="shared" si="4"/>
        <v/>
      </c>
    </row>
    <row r="302" spans="1:3" x14ac:dyDescent="0.35">
      <c r="A302" s="1">
        <v>44497</v>
      </c>
      <c r="B302" t="s">
        <v>302</v>
      </c>
      <c r="C302" t="str">
        <f t="shared" si="4"/>
        <v/>
      </c>
    </row>
    <row r="303" spans="1:3" x14ac:dyDescent="0.35">
      <c r="A303" s="1">
        <v>44498</v>
      </c>
      <c r="B303" t="s">
        <v>189</v>
      </c>
      <c r="C303" t="str">
        <f t="shared" si="4"/>
        <v/>
      </c>
    </row>
    <row r="304" spans="1:3" x14ac:dyDescent="0.35">
      <c r="A304" s="1">
        <v>44499</v>
      </c>
      <c r="B304" t="s">
        <v>190</v>
      </c>
      <c r="C304" t="str">
        <f t="shared" si="4"/>
        <v/>
      </c>
    </row>
    <row r="305" spans="1:3" x14ac:dyDescent="0.35">
      <c r="A305" s="1">
        <v>44500</v>
      </c>
      <c r="B305" t="s">
        <v>191</v>
      </c>
      <c r="C305" t="str">
        <f t="shared" si="4"/>
        <v>Vintertid</v>
      </c>
    </row>
    <row r="306" spans="1:3" x14ac:dyDescent="0.35">
      <c r="A306" s="1">
        <v>44501</v>
      </c>
      <c r="B306" t="s">
        <v>185</v>
      </c>
      <c r="C306" t="str">
        <f t="shared" si="4"/>
        <v/>
      </c>
    </row>
    <row r="307" spans="1:3" x14ac:dyDescent="0.35">
      <c r="A307" s="1">
        <v>44502</v>
      </c>
      <c r="B307" t="s">
        <v>186</v>
      </c>
      <c r="C307" t="str">
        <f t="shared" si="4"/>
        <v/>
      </c>
    </row>
    <row r="308" spans="1:3" x14ac:dyDescent="0.35">
      <c r="A308" s="1">
        <v>44503</v>
      </c>
      <c r="B308" t="s">
        <v>187</v>
      </c>
      <c r="C308" t="str">
        <f t="shared" si="4"/>
        <v/>
      </c>
    </row>
    <row r="309" spans="1:3" x14ac:dyDescent="0.35">
      <c r="A309" s="1">
        <v>44504</v>
      </c>
      <c r="B309" t="s">
        <v>302</v>
      </c>
      <c r="C309" t="str">
        <f t="shared" si="4"/>
        <v/>
      </c>
    </row>
    <row r="310" spans="1:3" x14ac:dyDescent="0.35">
      <c r="A310" s="1">
        <v>44505</v>
      </c>
      <c r="B310" t="s">
        <v>189</v>
      </c>
      <c r="C310" t="str">
        <f t="shared" si="4"/>
        <v/>
      </c>
    </row>
    <row r="311" spans="1:3" x14ac:dyDescent="0.35">
      <c r="A311" s="1">
        <v>44506</v>
      </c>
      <c r="B311" t="s">
        <v>190</v>
      </c>
      <c r="C311" t="str">
        <f t="shared" si="4"/>
        <v>Alla helgons dag</v>
      </c>
    </row>
    <row r="312" spans="1:3" x14ac:dyDescent="0.35">
      <c r="A312" s="1">
        <v>44507</v>
      </c>
      <c r="B312" t="s">
        <v>191</v>
      </c>
      <c r="C312" t="str">
        <f t="shared" si="4"/>
        <v/>
      </c>
    </row>
    <row r="313" spans="1:3" x14ac:dyDescent="0.35">
      <c r="A313" s="1">
        <v>44508</v>
      </c>
      <c r="B313" t="s">
        <v>185</v>
      </c>
      <c r="C313" t="str">
        <f t="shared" si="4"/>
        <v/>
      </c>
    </row>
    <row r="314" spans="1:3" x14ac:dyDescent="0.35">
      <c r="A314" s="1">
        <v>44509</v>
      </c>
      <c r="B314" t="s">
        <v>186</v>
      </c>
      <c r="C314" t="str">
        <f t="shared" si="4"/>
        <v/>
      </c>
    </row>
    <row r="315" spans="1:3" x14ac:dyDescent="0.35">
      <c r="A315" s="1">
        <v>44510</v>
      </c>
      <c r="B315" t="s">
        <v>187</v>
      </c>
      <c r="C315" t="str">
        <f t="shared" si="4"/>
        <v/>
      </c>
    </row>
    <row r="316" spans="1:3" x14ac:dyDescent="0.35">
      <c r="A316" s="1">
        <v>44511</v>
      </c>
      <c r="B316" t="s">
        <v>302</v>
      </c>
      <c r="C316" t="str">
        <f t="shared" si="4"/>
        <v/>
      </c>
    </row>
    <row r="317" spans="1:3" x14ac:dyDescent="0.35">
      <c r="A317" s="1">
        <v>44512</v>
      </c>
      <c r="B317" t="s">
        <v>189</v>
      </c>
      <c r="C317" t="str">
        <f t="shared" si="4"/>
        <v/>
      </c>
    </row>
    <row r="318" spans="1:3" x14ac:dyDescent="0.35">
      <c r="A318" s="1">
        <v>44513</v>
      </c>
      <c r="B318" t="s">
        <v>190</v>
      </c>
      <c r="C318" t="str">
        <f t="shared" si="4"/>
        <v/>
      </c>
    </row>
    <row r="319" spans="1:3" x14ac:dyDescent="0.35">
      <c r="A319" s="1">
        <v>44514</v>
      </c>
      <c r="B319" t="s">
        <v>191</v>
      </c>
      <c r="C319" t="str">
        <f t="shared" si="4"/>
        <v>Fars dag</v>
      </c>
    </row>
    <row r="320" spans="1:3" x14ac:dyDescent="0.35">
      <c r="A320" s="1">
        <v>44515</v>
      </c>
      <c r="B320" t="s">
        <v>185</v>
      </c>
      <c r="C320" t="str">
        <f t="shared" si="4"/>
        <v/>
      </c>
    </row>
    <row r="321" spans="1:3" x14ac:dyDescent="0.35">
      <c r="A321" s="1">
        <v>44516</v>
      </c>
      <c r="B321" t="s">
        <v>186</v>
      </c>
      <c r="C321" t="str">
        <f t="shared" si="4"/>
        <v/>
      </c>
    </row>
    <row r="322" spans="1:3" x14ac:dyDescent="0.35">
      <c r="A322" s="1">
        <v>44517</v>
      </c>
      <c r="B322" t="s">
        <v>187</v>
      </c>
      <c r="C322" t="str">
        <f t="shared" ref="C322:C367" si="5">IF(ISERROR(VLOOKUP(A322,$D$12:$F$43,3,FALSE)),"",VLOOKUP(A322,$D$12:$F$43,3,FALSE))</f>
        <v/>
      </c>
    </row>
    <row r="323" spans="1:3" x14ac:dyDescent="0.35">
      <c r="A323" s="1">
        <v>44518</v>
      </c>
      <c r="B323" t="s">
        <v>302</v>
      </c>
      <c r="C323" t="str">
        <f t="shared" si="5"/>
        <v/>
      </c>
    </row>
    <row r="324" spans="1:3" x14ac:dyDescent="0.35">
      <c r="A324" s="1">
        <v>44519</v>
      </c>
      <c r="B324" t="s">
        <v>189</v>
      </c>
      <c r="C324" t="str">
        <f t="shared" si="5"/>
        <v/>
      </c>
    </row>
    <row r="325" spans="1:3" x14ac:dyDescent="0.35">
      <c r="A325" s="1">
        <v>44520</v>
      </c>
      <c r="B325" t="s">
        <v>190</v>
      </c>
      <c r="C325" t="str">
        <f t="shared" si="5"/>
        <v/>
      </c>
    </row>
    <row r="326" spans="1:3" x14ac:dyDescent="0.35">
      <c r="A326" s="1">
        <v>44521</v>
      </c>
      <c r="B326" t="s">
        <v>191</v>
      </c>
      <c r="C326" t="str">
        <f t="shared" si="5"/>
        <v/>
      </c>
    </row>
    <row r="327" spans="1:3" x14ac:dyDescent="0.35">
      <c r="A327" s="1">
        <v>44522</v>
      </c>
      <c r="B327" t="s">
        <v>185</v>
      </c>
      <c r="C327" t="str">
        <f t="shared" si="5"/>
        <v/>
      </c>
    </row>
    <row r="328" spans="1:3" x14ac:dyDescent="0.35">
      <c r="A328" s="1">
        <v>44523</v>
      </c>
      <c r="B328" t="s">
        <v>186</v>
      </c>
      <c r="C328" t="str">
        <f t="shared" si="5"/>
        <v/>
      </c>
    </row>
    <row r="329" spans="1:3" x14ac:dyDescent="0.35">
      <c r="A329" s="1">
        <v>44524</v>
      </c>
      <c r="B329" t="s">
        <v>187</v>
      </c>
      <c r="C329" t="str">
        <f t="shared" si="5"/>
        <v/>
      </c>
    </row>
    <row r="330" spans="1:3" x14ac:dyDescent="0.35">
      <c r="A330" s="1">
        <v>44525</v>
      </c>
      <c r="B330" t="s">
        <v>302</v>
      </c>
      <c r="C330" t="str">
        <f t="shared" si="5"/>
        <v/>
      </c>
    </row>
    <row r="331" spans="1:3" x14ac:dyDescent="0.35">
      <c r="A331" s="1">
        <v>44526</v>
      </c>
      <c r="B331" t="s">
        <v>189</v>
      </c>
      <c r="C331" t="str">
        <f t="shared" si="5"/>
        <v/>
      </c>
    </row>
    <row r="332" spans="1:3" x14ac:dyDescent="0.35">
      <c r="A332" s="1">
        <v>44527</v>
      </c>
      <c r="B332" t="s">
        <v>190</v>
      </c>
      <c r="C332" t="str">
        <f t="shared" si="5"/>
        <v/>
      </c>
    </row>
    <row r="333" spans="1:3" x14ac:dyDescent="0.35">
      <c r="A333" s="1">
        <v>44528</v>
      </c>
      <c r="B333" t="s">
        <v>191</v>
      </c>
      <c r="C333" t="str">
        <f t="shared" si="5"/>
        <v/>
      </c>
    </row>
    <row r="334" spans="1:3" x14ac:dyDescent="0.35">
      <c r="A334" s="1">
        <v>44529</v>
      </c>
      <c r="B334" t="s">
        <v>185</v>
      </c>
      <c r="C334" t="str">
        <f t="shared" si="5"/>
        <v/>
      </c>
    </row>
    <row r="335" spans="1:3" x14ac:dyDescent="0.35">
      <c r="A335" s="1">
        <v>44530</v>
      </c>
      <c r="B335" t="s">
        <v>186</v>
      </c>
      <c r="C335" t="str">
        <f t="shared" si="5"/>
        <v/>
      </c>
    </row>
    <row r="336" spans="1:3" x14ac:dyDescent="0.35">
      <c r="A336" s="1">
        <v>44531</v>
      </c>
      <c r="B336" t="s">
        <v>187</v>
      </c>
      <c r="C336" t="str">
        <f t="shared" si="5"/>
        <v/>
      </c>
    </row>
    <row r="337" spans="1:3" x14ac:dyDescent="0.35">
      <c r="A337" s="1">
        <v>44532</v>
      </c>
      <c r="B337" t="s">
        <v>302</v>
      </c>
      <c r="C337" t="str">
        <f t="shared" si="5"/>
        <v/>
      </c>
    </row>
    <row r="338" spans="1:3" x14ac:dyDescent="0.35">
      <c r="A338" s="1">
        <v>44533</v>
      </c>
      <c r="B338" t="s">
        <v>189</v>
      </c>
      <c r="C338" t="str">
        <f t="shared" si="5"/>
        <v/>
      </c>
    </row>
    <row r="339" spans="1:3" x14ac:dyDescent="0.35">
      <c r="A339" s="1">
        <v>44534</v>
      </c>
      <c r="B339" t="s">
        <v>190</v>
      </c>
      <c r="C339" t="str">
        <f t="shared" si="5"/>
        <v/>
      </c>
    </row>
    <row r="340" spans="1:3" x14ac:dyDescent="0.35">
      <c r="A340" s="1">
        <v>44535</v>
      </c>
      <c r="B340" t="s">
        <v>191</v>
      </c>
      <c r="C340" t="str">
        <f t="shared" si="5"/>
        <v/>
      </c>
    </row>
    <row r="341" spans="1:3" x14ac:dyDescent="0.35">
      <c r="A341" s="1">
        <v>44536</v>
      </c>
      <c r="B341" t="s">
        <v>185</v>
      </c>
      <c r="C341" t="str">
        <f t="shared" si="5"/>
        <v/>
      </c>
    </row>
    <row r="342" spans="1:3" x14ac:dyDescent="0.35">
      <c r="A342" s="1">
        <v>44537</v>
      </c>
      <c r="B342" t="s">
        <v>186</v>
      </c>
      <c r="C342" t="str">
        <f t="shared" si="5"/>
        <v/>
      </c>
    </row>
    <row r="343" spans="1:3" x14ac:dyDescent="0.35">
      <c r="A343" s="1">
        <v>44538</v>
      </c>
      <c r="B343" t="s">
        <v>187</v>
      </c>
      <c r="C343" t="str">
        <f t="shared" si="5"/>
        <v/>
      </c>
    </row>
    <row r="344" spans="1:3" x14ac:dyDescent="0.35">
      <c r="A344" s="1">
        <v>44539</v>
      </c>
      <c r="B344" t="s">
        <v>302</v>
      </c>
      <c r="C344" t="str">
        <f t="shared" si="5"/>
        <v/>
      </c>
    </row>
    <row r="345" spans="1:3" x14ac:dyDescent="0.35">
      <c r="A345" s="1">
        <v>44540</v>
      </c>
      <c r="B345" t="s">
        <v>189</v>
      </c>
      <c r="C345" t="str">
        <f t="shared" si="5"/>
        <v/>
      </c>
    </row>
    <row r="346" spans="1:3" x14ac:dyDescent="0.35">
      <c r="A346" s="1">
        <v>44541</v>
      </c>
      <c r="B346" t="s">
        <v>190</v>
      </c>
      <c r="C346" t="str">
        <f t="shared" si="5"/>
        <v/>
      </c>
    </row>
    <row r="347" spans="1:3" x14ac:dyDescent="0.35">
      <c r="A347" s="1">
        <v>44542</v>
      </c>
      <c r="B347" t="s">
        <v>191</v>
      </c>
      <c r="C347" t="str">
        <f t="shared" si="5"/>
        <v/>
      </c>
    </row>
    <row r="348" spans="1:3" x14ac:dyDescent="0.35">
      <c r="A348" s="1">
        <v>44543</v>
      </c>
      <c r="B348" t="s">
        <v>185</v>
      </c>
      <c r="C348" t="str">
        <f t="shared" si="5"/>
        <v>Lucia</v>
      </c>
    </row>
    <row r="349" spans="1:3" x14ac:dyDescent="0.35">
      <c r="A349" s="1">
        <v>44544</v>
      </c>
      <c r="B349" t="s">
        <v>186</v>
      </c>
      <c r="C349" t="str">
        <f t="shared" si="5"/>
        <v/>
      </c>
    </row>
    <row r="350" spans="1:3" x14ac:dyDescent="0.35">
      <c r="A350" s="1">
        <v>44545</v>
      </c>
      <c r="B350" t="s">
        <v>187</v>
      </c>
      <c r="C350" t="str">
        <f t="shared" si="5"/>
        <v/>
      </c>
    </row>
    <row r="351" spans="1:3" x14ac:dyDescent="0.35">
      <c r="A351" s="1">
        <v>44546</v>
      </c>
      <c r="B351" t="s">
        <v>302</v>
      </c>
      <c r="C351" t="str">
        <f t="shared" si="5"/>
        <v/>
      </c>
    </row>
    <row r="352" spans="1:3" x14ac:dyDescent="0.35">
      <c r="A352" s="1">
        <v>44547</v>
      </c>
      <c r="B352" t="s">
        <v>189</v>
      </c>
      <c r="C352" t="str">
        <f t="shared" si="5"/>
        <v/>
      </c>
    </row>
    <row r="353" spans="1:3" x14ac:dyDescent="0.35">
      <c r="A353" s="1">
        <v>44548</v>
      </c>
      <c r="B353" t="s">
        <v>190</v>
      </c>
      <c r="C353" t="str">
        <f t="shared" si="5"/>
        <v/>
      </c>
    </row>
    <row r="354" spans="1:3" x14ac:dyDescent="0.35">
      <c r="A354" s="1">
        <v>44549</v>
      </c>
      <c r="B354" t="s">
        <v>191</v>
      </c>
      <c r="C354" t="str">
        <f t="shared" si="5"/>
        <v/>
      </c>
    </row>
    <row r="355" spans="1:3" x14ac:dyDescent="0.35">
      <c r="A355" s="1">
        <v>44550</v>
      </c>
      <c r="B355" t="s">
        <v>185</v>
      </c>
      <c r="C355" t="str">
        <f t="shared" si="5"/>
        <v/>
      </c>
    </row>
    <row r="356" spans="1:3" x14ac:dyDescent="0.35">
      <c r="A356" s="1">
        <v>44551</v>
      </c>
      <c r="B356" t="s">
        <v>186</v>
      </c>
      <c r="C356" t="str">
        <f t="shared" si="5"/>
        <v/>
      </c>
    </row>
    <row r="357" spans="1:3" x14ac:dyDescent="0.35">
      <c r="A357" s="1">
        <v>44552</v>
      </c>
      <c r="B357" t="s">
        <v>187</v>
      </c>
      <c r="C357" t="str">
        <f t="shared" si="5"/>
        <v/>
      </c>
    </row>
    <row r="358" spans="1:3" x14ac:dyDescent="0.35">
      <c r="A358" s="1">
        <v>44553</v>
      </c>
      <c r="B358" t="s">
        <v>302</v>
      </c>
      <c r="C358" t="str">
        <f t="shared" si="5"/>
        <v/>
      </c>
    </row>
    <row r="359" spans="1:3" x14ac:dyDescent="0.35">
      <c r="A359" s="1">
        <v>44554</v>
      </c>
      <c r="B359" t="s">
        <v>189</v>
      </c>
      <c r="C359" t="str">
        <f t="shared" si="5"/>
        <v>Julafton</v>
      </c>
    </row>
    <row r="360" spans="1:3" x14ac:dyDescent="0.35">
      <c r="A360" s="1">
        <v>44555</v>
      </c>
      <c r="B360" t="s">
        <v>190</v>
      </c>
      <c r="C360" t="str">
        <f t="shared" si="5"/>
        <v>Juldagen</v>
      </c>
    </row>
    <row r="361" spans="1:3" x14ac:dyDescent="0.35">
      <c r="A361" s="1">
        <v>44556</v>
      </c>
      <c r="B361" t="s">
        <v>191</v>
      </c>
      <c r="C361" t="str">
        <f t="shared" si="5"/>
        <v>Annandag jul</v>
      </c>
    </row>
    <row r="362" spans="1:3" x14ac:dyDescent="0.35">
      <c r="A362" s="1">
        <v>44557</v>
      </c>
      <c r="B362" t="s">
        <v>185</v>
      </c>
      <c r="C362" t="str">
        <f t="shared" si="5"/>
        <v/>
      </c>
    </row>
    <row r="363" spans="1:3" x14ac:dyDescent="0.35">
      <c r="A363" s="1">
        <v>44558</v>
      </c>
      <c r="B363" t="s">
        <v>186</v>
      </c>
      <c r="C363" t="str">
        <f t="shared" si="5"/>
        <v/>
      </c>
    </row>
    <row r="364" spans="1:3" x14ac:dyDescent="0.35">
      <c r="A364" s="1">
        <v>44559</v>
      </c>
      <c r="B364" t="s">
        <v>187</v>
      </c>
      <c r="C364" t="str">
        <f t="shared" si="5"/>
        <v/>
      </c>
    </row>
    <row r="365" spans="1:3" x14ac:dyDescent="0.35">
      <c r="A365" s="1">
        <v>44560</v>
      </c>
      <c r="B365" t="s">
        <v>302</v>
      </c>
      <c r="C365" t="str">
        <f t="shared" si="5"/>
        <v/>
      </c>
    </row>
    <row r="366" spans="1:3" x14ac:dyDescent="0.35">
      <c r="A366" s="1">
        <v>44561</v>
      </c>
      <c r="B366" t="s">
        <v>189</v>
      </c>
      <c r="C366" t="str">
        <f t="shared" si="5"/>
        <v>Nyårsafton</v>
      </c>
    </row>
    <row r="367" spans="1:3" x14ac:dyDescent="0.35">
      <c r="A367" s="1"/>
      <c r="C367" t="str">
        <f t="shared" si="5"/>
        <v/>
      </c>
    </row>
  </sheetData>
  <mergeCells count="1">
    <mergeCell ref="D10:F10"/>
  </mergeCells>
  <phoneticPr fontId="29" type="noConversion"/>
  <printOptions gridLines="1"/>
  <pageMargins left="0.70866141732283472" right="0.43307086614173229" top="0.74803149606299213" bottom="0.74803149606299213" header="0.31496062992125984" footer="0.31496062992125984"/>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50"/>
  <sheetViews>
    <sheetView showGridLines="0" zoomScaleNormal="100" workbookViewId="0">
      <pane xSplit="3" ySplit="5" topLeftCell="D6" activePane="bottomRight" state="frozen"/>
      <selection pane="topRight" activeCell="D1" sqref="D1"/>
      <selection pane="bottomLeft" activeCell="A6" sqref="A6"/>
      <selection pane="bottomRight" activeCell="L1" sqref="L1"/>
    </sheetView>
  </sheetViews>
  <sheetFormatPr defaultRowHeight="14.5" x14ac:dyDescent="0.35"/>
  <cols>
    <col min="1" max="1" width="3.7265625" style="31" customWidth="1"/>
    <col min="2" max="2" width="4.81640625" style="31" customWidth="1"/>
    <col min="3" max="3" width="6.1796875" customWidth="1"/>
    <col min="4" max="5" width="5.7265625" style="31" customWidth="1"/>
    <col min="6" max="8" width="5.1796875" style="31" customWidth="1"/>
    <col min="9" max="9" width="5.7265625" style="31" customWidth="1"/>
    <col min="10" max="10" width="5.26953125" style="31" customWidth="1"/>
    <col min="11" max="11" width="29.26953125" customWidth="1"/>
    <col min="12" max="12" width="6.7265625" customWidth="1"/>
    <col min="13" max="13" width="3.54296875" style="124" hidden="1" customWidth="1"/>
    <col min="14" max="15" width="3.54296875" hidden="1" customWidth="1"/>
    <col min="16" max="16" width="4.7265625" customWidth="1"/>
    <col min="17" max="19" width="4.453125" hidden="1" customWidth="1"/>
    <col min="20" max="20" width="10.7265625" hidden="1" customWidth="1"/>
    <col min="21" max="21" width="12.1796875" customWidth="1"/>
    <col min="22" max="22" width="6.1796875" customWidth="1"/>
  </cols>
  <sheetData>
    <row r="1" spans="1:31" ht="31.5" customHeight="1" x14ac:dyDescent="0.5">
      <c r="A1" s="207"/>
      <c r="B1" s="123"/>
      <c r="C1" s="64"/>
      <c r="D1" s="123"/>
      <c r="E1" s="123"/>
      <c r="F1" s="123"/>
      <c r="G1" s="123"/>
      <c r="H1" s="123"/>
      <c r="I1" s="191" t="s">
        <v>312</v>
      </c>
      <c r="J1" s="123"/>
      <c r="K1" s="64"/>
      <c r="L1" s="328" t="s">
        <v>40</v>
      </c>
      <c r="P1" s="192"/>
      <c r="U1" s="325"/>
      <c r="V1" s="431" t="s">
        <v>223</v>
      </c>
      <c r="W1" s="431"/>
      <c r="X1" s="431"/>
      <c r="Y1" s="431"/>
    </row>
    <row r="2" spans="1:31" ht="15.75" customHeight="1" x14ac:dyDescent="0.35">
      <c r="A2" s="208"/>
      <c r="I2" s="40" t="s">
        <v>36</v>
      </c>
      <c r="J2" s="432" t="s">
        <v>224</v>
      </c>
      <c r="K2" s="432"/>
      <c r="P2" s="126"/>
      <c r="V2" t="s">
        <v>225</v>
      </c>
    </row>
    <row r="3" spans="1:31" x14ac:dyDescent="0.35">
      <c r="A3" s="161"/>
      <c r="J3" s="125" t="s">
        <v>226</v>
      </c>
      <c r="P3" s="126"/>
      <c r="V3" t="s">
        <v>227</v>
      </c>
      <c r="W3" t="s">
        <v>228</v>
      </c>
    </row>
    <row r="4" spans="1:31" x14ac:dyDescent="0.35">
      <c r="A4" s="209"/>
      <c r="B4" s="433" t="s">
        <v>229</v>
      </c>
      <c r="C4" s="433"/>
      <c r="D4" s="433"/>
      <c r="E4" s="433"/>
      <c r="F4" s="433"/>
      <c r="G4" s="433"/>
      <c r="H4" s="433"/>
      <c r="I4" s="433"/>
      <c r="J4" s="433"/>
      <c r="K4" s="433"/>
      <c r="L4" s="433"/>
      <c r="P4" s="287"/>
      <c r="Q4" s="434" t="s">
        <v>230</v>
      </c>
      <c r="R4" s="435"/>
      <c r="S4" s="435"/>
      <c r="V4" t="s">
        <v>231</v>
      </c>
      <c r="W4" t="s">
        <v>232</v>
      </c>
    </row>
    <row r="5" spans="1:31" s="31" customFormat="1" ht="35.5" x14ac:dyDescent="0.35">
      <c r="A5" s="127" t="s">
        <v>137</v>
      </c>
      <c r="B5" s="127" t="s">
        <v>180</v>
      </c>
      <c r="C5" s="127" t="s">
        <v>181</v>
      </c>
      <c r="D5" s="127" t="s">
        <v>233</v>
      </c>
      <c r="E5" s="127" t="s">
        <v>59</v>
      </c>
      <c r="F5" s="127" t="s">
        <v>60</v>
      </c>
      <c r="G5" s="127" t="s">
        <v>61</v>
      </c>
      <c r="H5" s="127" t="s">
        <v>62</v>
      </c>
      <c r="I5" s="193" t="s">
        <v>234</v>
      </c>
      <c r="J5" s="127" t="s">
        <v>235</v>
      </c>
      <c r="K5" s="18" t="s">
        <v>236</v>
      </c>
      <c r="L5" s="140" t="s">
        <v>237</v>
      </c>
      <c r="M5" s="128" t="s">
        <v>238</v>
      </c>
      <c r="N5" s="40" t="s">
        <v>239</v>
      </c>
      <c r="O5" s="40" t="s">
        <v>240</v>
      </c>
      <c r="P5" s="193" t="s">
        <v>241</v>
      </c>
      <c r="Q5" s="194" t="s">
        <v>97</v>
      </c>
      <c r="R5" s="195" t="s">
        <v>98</v>
      </c>
      <c r="S5" s="195" t="s">
        <v>99</v>
      </c>
      <c r="U5" s="129"/>
      <c r="V5" s="155" t="s">
        <v>242</v>
      </c>
      <c r="W5" s="436" t="s">
        <v>243</v>
      </c>
      <c r="X5" s="437"/>
      <c r="Y5" s="437"/>
      <c r="Z5" s="437"/>
      <c r="AA5" s="437"/>
      <c r="AB5" s="437"/>
      <c r="AC5" s="437"/>
      <c r="AD5" s="437"/>
      <c r="AE5" s="437"/>
    </row>
    <row r="6" spans="1:31" x14ac:dyDescent="0.35">
      <c r="A6" s="18" t="s">
        <v>35</v>
      </c>
      <c r="B6" s="119">
        <v>43831</v>
      </c>
      <c r="C6" s="119" t="s">
        <v>189</v>
      </c>
      <c r="D6" s="347">
        <v>8</v>
      </c>
      <c r="E6" s="302">
        <v>10</v>
      </c>
      <c r="F6" s="302"/>
      <c r="G6" s="302"/>
      <c r="H6" s="302"/>
      <c r="I6" s="302"/>
      <c r="J6" s="260">
        <v>2</v>
      </c>
      <c r="K6" s="312" t="s">
        <v>244</v>
      </c>
      <c r="L6" s="304"/>
      <c r="M6" s="124">
        <f t="shared" ref="M6:M36" si="0">IF(E6&gt;0,0,IF(F6&gt;0,1,0))</f>
        <v>0</v>
      </c>
      <c r="N6" s="124">
        <f t="shared" ref="N6:N36" si="1">IF(E6&gt;0,0,IF(G6&gt;0,1-M6,0))</f>
        <v>0</v>
      </c>
      <c r="O6" s="124">
        <f t="shared" ref="O6:O36" si="2">IF(E6&gt;0,0,IF(H6&gt;0,1-M6-N6,0))</f>
        <v>0</v>
      </c>
      <c r="P6" s="196">
        <v>0</v>
      </c>
      <c r="Q6" s="197">
        <f>IF(I6&gt;0,IF(A6="A",Semester!$B$17,0),0)</f>
        <v>0</v>
      </c>
      <c r="R6" s="198">
        <f>IF(I6&gt;0,IF(A6="B",Semester!$C$17,0),0)</f>
        <v>0</v>
      </c>
      <c r="S6" s="198">
        <f>IF(I6&gt;0,IF(A6="C",Semester!$D$17,0),0)</f>
        <v>0</v>
      </c>
      <c r="T6" s="31">
        <f t="shared" ref="T6:T36" si="3">IF(E6=".",IF(SUM(F6:I6)=0,D6*-1,"Fel1"),IF(SUM(E6:I6)=0,"",IF(I6&gt;0,IF(D6=I6,IF(SUM(E6:H6)=0,"","Fel2"),"Fel3"),IF(SUM(F6:H6)&gt;0,IF(SUM(E6:H6)&lt;=D6,IF(D6-SUM(E6:H6)=0,"",SUM(E6:H6)-D6),"Fel4"),IF(D6-E6=0,"",E6-D6)))))</f>
        <v>2</v>
      </c>
      <c r="U6" t="str">
        <f>Admin2!C2</f>
        <v>Nyårsdagen</v>
      </c>
    </row>
    <row r="7" spans="1:31" x14ac:dyDescent="0.35">
      <c r="A7" s="18" t="s">
        <v>35</v>
      </c>
      <c r="B7" s="119">
        <v>43832</v>
      </c>
      <c r="C7" s="119" t="s">
        <v>190</v>
      </c>
      <c r="D7" s="347">
        <v>8</v>
      </c>
      <c r="E7" s="302"/>
      <c r="F7" s="302"/>
      <c r="G7" s="302"/>
      <c r="H7" s="302"/>
      <c r="I7" s="302">
        <v>8</v>
      </c>
      <c r="J7" s="260" t="s">
        <v>245</v>
      </c>
      <c r="K7" s="312" t="s">
        <v>246</v>
      </c>
      <c r="L7" s="304"/>
      <c r="M7" s="124">
        <f t="shared" si="0"/>
        <v>0</v>
      </c>
      <c r="N7" s="124">
        <f t="shared" si="1"/>
        <v>0</v>
      </c>
      <c r="O7" s="124">
        <f t="shared" si="2"/>
        <v>0</v>
      </c>
      <c r="P7" s="196">
        <v>1</v>
      </c>
      <c r="Q7" s="197">
        <f>IF(I7&gt;0,IF(A7="A",Semester!$B$17,0),0)</f>
        <v>1</v>
      </c>
      <c r="R7" s="198">
        <f>IF(I7&gt;0,IF(A7="B",Semester!$C$17,0),0)</f>
        <v>0</v>
      </c>
      <c r="S7" s="198">
        <f>IF(I7&gt;0,IF(A7="C",Semester!$D$17,0),0)</f>
        <v>0</v>
      </c>
      <c r="T7" s="31" t="str">
        <f t="shared" si="3"/>
        <v/>
      </c>
      <c r="U7" t="str">
        <f>Admin2!C3</f>
        <v/>
      </c>
    </row>
    <row r="8" spans="1:31" x14ac:dyDescent="0.35">
      <c r="A8" s="18" t="s">
        <v>35</v>
      </c>
      <c r="B8" s="119">
        <v>43833</v>
      </c>
      <c r="C8" s="119" t="s">
        <v>191</v>
      </c>
      <c r="D8" s="347">
        <v>8</v>
      </c>
      <c r="E8" s="302" t="s">
        <v>6</v>
      </c>
      <c r="F8" s="302"/>
      <c r="G8" s="302"/>
      <c r="H8" s="302"/>
      <c r="I8" s="302"/>
      <c r="J8" s="260">
        <v>-8</v>
      </c>
      <c r="K8" s="312" t="s">
        <v>247</v>
      </c>
      <c r="L8" s="304"/>
      <c r="M8" s="124">
        <f t="shared" si="0"/>
        <v>0</v>
      </c>
      <c r="N8" s="124">
        <f t="shared" si="1"/>
        <v>0</v>
      </c>
      <c r="O8" s="124">
        <f t="shared" si="2"/>
        <v>0</v>
      </c>
      <c r="P8" s="196">
        <v>0</v>
      </c>
      <c r="Q8" s="197">
        <f>IF(I8&gt;0,IF(A8="A",Semester!$B$17,0),0)</f>
        <v>0</v>
      </c>
      <c r="R8" s="198">
        <f>IF(I8&gt;0,IF(A8="B",Semester!$C$17,0),0)</f>
        <v>0</v>
      </c>
      <c r="S8" s="198">
        <f>IF(I8&gt;0,IF(A8="C",Semester!$D$17,0),0)</f>
        <v>0</v>
      </c>
      <c r="T8" s="31">
        <f t="shared" si="3"/>
        <v>-8</v>
      </c>
      <c r="U8" t="str">
        <f>Admin2!C4</f>
        <v/>
      </c>
    </row>
    <row r="9" spans="1:31" x14ac:dyDescent="0.35">
      <c r="A9" s="18" t="s">
        <v>35</v>
      </c>
      <c r="B9" s="119">
        <v>43834</v>
      </c>
      <c r="C9" s="119" t="s">
        <v>185</v>
      </c>
      <c r="D9" s="347"/>
      <c r="E9" s="302">
        <v>8</v>
      </c>
      <c r="F9" s="302"/>
      <c r="G9" s="302"/>
      <c r="H9" s="302"/>
      <c r="I9" s="302"/>
      <c r="J9" s="260">
        <v>8</v>
      </c>
      <c r="K9" s="312" t="s">
        <v>248</v>
      </c>
      <c r="L9" s="304"/>
      <c r="M9" s="124">
        <f t="shared" si="0"/>
        <v>0</v>
      </c>
      <c r="N9" s="124">
        <f t="shared" si="1"/>
        <v>0</v>
      </c>
      <c r="O9" s="124">
        <f t="shared" si="2"/>
        <v>0</v>
      </c>
      <c r="P9" s="196">
        <v>0</v>
      </c>
      <c r="Q9" s="197">
        <f>IF(I9&gt;0,IF(A9="A",Semester!$B$17,0),0)</f>
        <v>0</v>
      </c>
      <c r="R9" s="198">
        <f>IF(I9&gt;0,IF(A9="B",Semester!$C$17,0),0)</f>
        <v>0</v>
      </c>
      <c r="S9" s="198">
        <f>IF(I9&gt;0,IF(A9="C",Semester!$D$17,0),0)</f>
        <v>0</v>
      </c>
      <c r="T9" s="31">
        <f t="shared" si="3"/>
        <v>8</v>
      </c>
      <c r="U9" t="str">
        <f>Admin2!C5</f>
        <v/>
      </c>
    </row>
    <row r="10" spans="1:31" x14ac:dyDescent="0.35">
      <c r="A10" s="18" t="s">
        <v>35</v>
      </c>
      <c r="B10" s="119">
        <v>43835</v>
      </c>
      <c r="C10" s="119" t="s">
        <v>186</v>
      </c>
      <c r="D10" s="347"/>
      <c r="E10" s="302">
        <v>8</v>
      </c>
      <c r="F10" s="302"/>
      <c r="G10" s="302"/>
      <c r="H10" s="302"/>
      <c r="I10" s="302"/>
      <c r="J10" s="260">
        <v>8</v>
      </c>
      <c r="K10" s="312"/>
      <c r="L10" s="304"/>
      <c r="M10" s="124">
        <f t="shared" si="0"/>
        <v>0</v>
      </c>
      <c r="N10" s="124">
        <f t="shared" si="1"/>
        <v>0</v>
      </c>
      <c r="O10" s="124">
        <f t="shared" si="2"/>
        <v>0</v>
      </c>
      <c r="P10" s="196">
        <v>0</v>
      </c>
      <c r="Q10" s="197">
        <f>IF(I10&gt;0,IF(A10="A",Semester!$B$17,0),0)</f>
        <v>0</v>
      </c>
      <c r="R10" s="198">
        <f>IF(I10&gt;0,IF(A10="B",Semester!$C$17,0),0)</f>
        <v>0</v>
      </c>
      <c r="S10" s="198">
        <f>IF(I10&gt;0,IF(A10="C",Semester!$D$17,0),0)</f>
        <v>0</v>
      </c>
      <c r="T10" s="31">
        <f t="shared" si="3"/>
        <v>8</v>
      </c>
      <c r="U10" t="str">
        <f>Admin2!C6</f>
        <v/>
      </c>
    </row>
    <row r="11" spans="1:31" x14ac:dyDescent="0.35">
      <c r="A11" s="18" t="s">
        <v>35</v>
      </c>
      <c r="B11" s="119">
        <v>43836</v>
      </c>
      <c r="C11" s="119" t="s">
        <v>187</v>
      </c>
      <c r="D11" s="347">
        <v>8</v>
      </c>
      <c r="E11" s="302" t="s">
        <v>6</v>
      </c>
      <c r="F11" s="302"/>
      <c r="G11" s="302"/>
      <c r="H11" s="302"/>
      <c r="I11" s="302"/>
      <c r="J11" s="260">
        <v>-8</v>
      </c>
      <c r="K11" s="312"/>
      <c r="L11" s="304"/>
      <c r="M11" s="124">
        <f t="shared" si="0"/>
        <v>0</v>
      </c>
      <c r="N11" s="124">
        <f t="shared" si="1"/>
        <v>0</v>
      </c>
      <c r="O11" s="124">
        <f t="shared" si="2"/>
        <v>0</v>
      </c>
      <c r="P11" s="196">
        <v>0</v>
      </c>
      <c r="Q11" s="197">
        <f>IF(I11&gt;0,IF(A11="A",Semester!$B$17,0),0)</f>
        <v>0</v>
      </c>
      <c r="R11" s="198">
        <f>IF(I11&gt;0,IF(A11="B",Semester!$C$17,0),0)</f>
        <v>0</v>
      </c>
      <c r="S11" s="198">
        <f>IF(I11&gt;0,IF(A11="C",Semester!$D$17,0),0)</f>
        <v>0</v>
      </c>
      <c r="T11" s="31">
        <f t="shared" si="3"/>
        <v>-8</v>
      </c>
      <c r="U11" t="str">
        <f>Admin2!C7</f>
        <v>Trettondedag jul</v>
      </c>
    </row>
    <row r="12" spans="1:31" x14ac:dyDescent="0.35">
      <c r="A12" s="18" t="s">
        <v>35</v>
      </c>
      <c r="B12" s="119">
        <v>43837</v>
      </c>
      <c r="C12" s="119" t="s">
        <v>302</v>
      </c>
      <c r="D12" s="347">
        <v>8</v>
      </c>
      <c r="E12" s="302"/>
      <c r="F12" s="302">
        <v>8</v>
      </c>
      <c r="G12" s="302"/>
      <c r="H12" s="302"/>
      <c r="I12" s="302"/>
      <c r="J12" s="260" t="s">
        <v>245</v>
      </c>
      <c r="K12" s="312" t="s">
        <v>249</v>
      </c>
      <c r="L12" s="304"/>
      <c r="M12" s="124">
        <f t="shared" si="0"/>
        <v>1</v>
      </c>
      <c r="N12" s="124">
        <f t="shared" si="1"/>
        <v>0</v>
      </c>
      <c r="O12" s="124">
        <f t="shared" si="2"/>
        <v>0</v>
      </c>
      <c r="P12" s="196">
        <v>0</v>
      </c>
      <c r="Q12" s="197">
        <f>IF(I12&gt;0,IF(A12="A",Semester!$B$17,0),0)</f>
        <v>0</v>
      </c>
      <c r="R12" s="198">
        <f>IF(I12&gt;0,IF(A12="B",Semester!$C$17,0),0)</f>
        <v>0</v>
      </c>
      <c r="S12" s="198">
        <f>IF(I12&gt;0,IF(A12="C",Semester!$D$17,0),0)</f>
        <v>0</v>
      </c>
      <c r="T12" s="31" t="str">
        <f t="shared" si="3"/>
        <v/>
      </c>
      <c r="U12" t="str">
        <f>Admin2!C8</f>
        <v/>
      </c>
    </row>
    <row r="13" spans="1:31" x14ac:dyDescent="0.35">
      <c r="A13" s="18" t="s">
        <v>35</v>
      </c>
      <c r="B13" s="119">
        <v>43838</v>
      </c>
      <c r="C13" s="119" t="s">
        <v>189</v>
      </c>
      <c r="D13" s="347">
        <v>8</v>
      </c>
      <c r="E13" s="302"/>
      <c r="F13" s="302"/>
      <c r="G13" s="302">
        <v>8</v>
      </c>
      <c r="H13" s="302"/>
      <c r="I13" s="302"/>
      <c r="J13" s="260" t="s">
        <v>245</v>
      </c>
      <c r="K13" s="312" t="s">
        <v>250</v>
      </c>
      <c r="L13" s="304"/>
      <c r="M13" s="124">
        <f t="shared" si="0"/>
        <v>0</v>
      </c>
      <c r="N13" s="124">
        <f t="shared" si="1"/>
        <v>1</v>
      </c>
      <c r="O13" s="124">
        <f t="shared" si="2"/>
        <v>0</v>
      </c>
      <c r="P13" s="196">
        <v>0</v>
      </c>
      <c r="Q13" s="197">
        <f>IF(I13&gt;0,IF(A13="A",Semester!$B$17,0),0)</f>
        <v>0</v>
      </c>
      <c r="R13" s="198">
        <f>IF(I13&gt;0,IF(A13="B",Semester!$C$17,0),0)</f>
        <v>0</v>
      </c>
      <c r="S13" s="198">
        <f>IF(I13&gt;0,IF(A13="C",Semester!$D$17,0),0)</f>
        <v>0</v>
      </c>
      <c r="T13" s="31" t="str">
        <f t="shared" si="3"/>
        <v/>
      </c>
      <c r="U13" t="str">
        <f>Admin2!C9</f>
        <v/>
      </c>
    </row>
    <row r="14" spans="1:31" x14ac:dyDescent="0.35">
      <c r="A14" s="18" t="s">
        <v>35</v>
      </c>
      <c r="B14" s="119">
        <v>43839</v>
      </c>
      <c r="C14" s="119" t="s">
        <v>190</v>
      </c>
      <c r="D14" s="347">
        <v>8</v>
      </c>
      <c r="E14" s="302"/>
      <c r="F14" s="302"/>
      <c r="G14" s="302"/>
      <c r="H14" s="302">
        <v>8</v>
      </c>
      <c r="I14" s="302"/>
      <c r="J14" s="260" t="s">
        <v>245</v>
      </c>
      <c r="K14" s="312" t="s">
        <v>251</v>
      </c>
      <c r="L14" s="304"/>
      <c r="M14" s="124">
        <f t="shared" si="0"/>
        <v>0</v>
      </c>
      <c r="N14" s="124">
        <f t="shared" si="1"/>
        <v>0</v>
      </c>
      <c r="O14" s="124">
        <f t="shared" si="2"/>
        <v>1</v>
      </c>
      <c r="P14" s="196">
        <v>0</v>
      </c>
      <c r="Q14" s="197">
        <f>IF(I14&gt;0,IF(A14="A",Semester!$B$17,0),0)</f>
        <v>0</v>
      </c>
      <c r="R14" s="198">
        <f>IF(I14&gt;0,IF(A14="B",Semester!$C$17,0),0)</f>
        <v>0</v>
      </c>
      <c r="S14" s="198">
        <f>IF(I14&gt;0,IF(A14="C",Semester!$D$17,0),0)</f>
        <v>0</v>
      </c>
      <c r="T14" s="31" t="str">
        <f t="shared" si="3"/>
        <v/>
      </c>
      <c r="U14" t="str">
        <f>Admin2!C10</f>
        <v/>
      </c>
    </row>
    <row r="15" spans="1:31" x14ac:dyDescent="0.35">
      <c r="A15" s="18" t="s">
        <v>35</v>
      </c>
      <c r="B15" s="119">
        <v>43840</v>
      </c>
      <c r="C15" s="119" t="s">
        <v>191</v>
      </c>
      <c r="D15" s="347">
        <v>8</v>
      </c>
      <c r="E15" s="302">
        <v>2</v>
      </c>
      <c r="F15" s="302"/>
      <c r="G15" s="302">
        <v>6</v>
      </c>
      <c r="H15" s="302"/>
      <c r="I15" s="302"/>
      <c r="J15" s="260" t="s">
        <v>245</v>
      </c>
      <c r="K15" s="312" t="s">
        <v>252</v>
      </c>
      <c r="L15" s="304"/>
      <c r="M15" s="124">
        <f t="shared" si="0"/>
        <v>0</v>
      </c>
      <c r="N15" s="124">
        <f t="shared" si="1"/>
        <v>0</v>
      </c>
      <c r="O15" s="124">
        <f t="shared" si="2"/>
        <v>0</v>
      </c>
      <c r="P15" s="196">
        <v>0</v>
      </c>
      <c r="Q15" s="197">
        <f>IF(I15&gt;0,IF(A15="A",Semester!$B$17,0),0)</f>
        <v>0</v>
      </c>
      <c r="R15" s="198">
        <f>IF(I15&gt;0,IF(A15="B",Semester!$C$17,0),0)</f>
        <v>0</v>
      </c>
      <c r="S15" s="198">
        <f>IF(I15&gt;0,IF(A15="C",Semester!$D$17,0),0)</f>
        <v>0</v>
      </c>
      <c r="T15" s="31" t="str">
        <f t="shared" si="3"/>
        <v/>
      </c>
      <c r="U15" t="str">
        <f>Admin2!C11</f>
        <v/>
      </c>
    </row>
    <row r="16" spans="1:31" x14ac:dyDescent="0.35">
      <c r="A16" s="18" t="s">
        <v>35</v>
      </c>
      <c r="B16" s="119">
        <v>43841</v>
      </c>
      <c r="C16" s="119" t="s">
        <v>185</v>
      </c>
      <c r="D16" s="347"/>
      <c r="E16" s="302"/>
      <c r="F16" s="302"/>
      <c r="G16" s="302"/>
      <c r="H16" s="302"/>
      <c r="I16" s="302"/>
      <c r="J16" s="260" t="s">
        <v>245</v>
      </c>
      <c r="K16" s="312"/>
      <c r="L16" s="304"/>
      <c r="M16" s="124">
        <f t="shared" si="0"/>
        <v>0</v>
      </c>
      <c r="N16" s="124">
        <f t="shared" si="1"/>
        <v>0</v>
      </c>
      <c r="O16" s="124">
        <f t="shared" si="2"/>
        <v>0</v>
      </c>
      <c r="P16" s="196">
        <v>0</v>
      </c>
      <c r="Q16" s="197">
        <f>IF(I16&gt;0,IF(A16="A",Semester!$B$17,0),0)</f>
        <v>0</v>
      </c>
      <c r="R16" s="198">
        <f>IF(I16&gt;0,IF(A16="B",Semester!$C$17,0),0)</f>
        <v>0</v>
      </c>
      <c r="S16" s="198">
        <f>IF(I16&gt;0,IF(A16="C",Semester!$D$17,0),0)</f>
        <v>0</v>
      </c>
      <c r="T16" s="31" t="str">
        <f t="shared" si="3"/>
        <v/>
      </c>
      <c r="U16" t="str">
        <f>Admin2!C12</f>
        <v/>
      </c>
    </row>
    <row r="17" spans="1:21" x14ac:dyDescent="0.35">
      <c r="A17" s="18" t="s">
        <v>35</v>
      </c>
      <c r="B17" s="119">
        <v>43842</v>
      </c>
      <c r="C17" s="119" t="s">
        <v>186</v>
      </c>
      <c r="D17" s="347"/>
      <c r="E17" s="302"/>
      <c r="F17" s="302"/>
      <c r="G17" s="302"/>
      <c r="H17" s="302"/>
      <c r="I17" s="302"/>
      <c r="J17" s="260" t="s">
        <v>245</v>
      </c>
      <c r="K17" s="312"/>
      <c r="L17" s="304"/>
      <c r="M17" s="124">
        <f t="shared" si="0"/>
        <v>0</v>
      </c>
      <c r="N17" s="124">
        <f t="shared" si="1"/>
        <v>0</v>
      </c>
      <c r="O17" s="124">
        <f t="shared" si="2"/>
        <v>0</v>
      </c>
      <c r="P17" s="196">
        <v>0</v>
      </c>
      <c r="Q17" s="197">
        <f>IF(I17&gt;0,IF(A17="A",Semester!$B$17,0),0)</f>
        <v>0</v>
      </c>
      <c r="R17" s="198">
        <f>IF(I17&gt;0,IF(A17="B",Semester!$C$17,0),0)</f>
        <v>0</v>
      </c>
      <c r="S17" s="198">
        <f>IF(I17&gt;0,IF(A17="C",Semester!$D$17,0),0)</f>
        <v>0</v>
      </c>
      <c r="T17" s="31" t="str">
        <f t="shared" si="3"/>
        <v/>
      </c>
      <c r="U17" t="str">
        <f>Admin2!C13</f>
        <v/>
      </c>
    </row>
    <row r="18" spans="1:21" x14ac:dyDescent="0.35">
      <c r="A18" s="18" t="s">
        <v>35</v>
      </c>
      <c r="B18" s="119">
        <v>43843</v>
      </c>
      <c r="C18" s="119" t="s">
        <v>187</v>
      </c>
      <c r="D18" s="347">
        <v>8</v>
      </c>
      <c r="E18" s="302"/>
      <c r="F18" s="302"/>
      <c r="G18" s="302"/>
      <c r="H18" s="302"/>
      <c r="I18" s="302">
        <v>8</v>
      </c>
      <c r="J18" s="260" t="s">
        <v>245</v>
      </c>
      <c r="K18" s="312" t="s">
        <v>253</v>
      </c>
      <c r="L18" s="304"/>
      <c r="M18" s="124">
        <f t="shared" si="0"/>
        <v>0</v>
      </c>
      <c r="N18" s="124">
        <f t="shared" si="1"/>
        <v>0</v>
      </c>
      <c r="O18" s="124">
        <f t="shared" si="2"/>
        <v>0</v>
      </c>
      <c r="P18" s="196">
        <v>1</v>
      </c>
      <c r="Q18" s="197">
        <f>IF(I18&gt;0,IF(A18="A",Semester!$B$17,0),0)</f>
        <v>1</v>
      </c>
      <c r="R18" s="198">
        <f>IF(I18&gt;0,IF(A18="B",Semester!$C$17,0),0)</f>
        <v>0</v>
      </c>
      <c r="S18" s="198">
        <f>IF(I18&gt;0,IF(A18="C",Semester!$D$17,0),0)</f>
        <v>0</v>
      </c>
      <c r="T18" s="31" t="str">
        <f t="shared" si="3"/>
        <v/>
      </c>
      <c r="U18" t="str">
        <f>Admin2!C14</f>
        <v/>
      </c>
    </row>
    <row r="19" spans="1:21" x14ac:dyDescent="0.35">
      <c r="A19" s="18" t="s">
        <v>35</v>
      </c>
      <c r="B19" s="119">
        <v>43844</v>
      </c>
      <c r="C19" s="119" t="s">
        <v>302</v>
      </c>
      <c r="D19" s="347">
        <v>8</v>
      </c>
      <c r="E19" s="302"/>
      <c r="F19" s="302"/>
      <c r="G19" s="302"/>
      <c r="H19" s="302"/>
      <c r="I19" s="302">
        <v>8</v>
      </c>
      <c r="J19" s="260" t="s">
        <v>245</v>
      </c>
      <c r="K19" s="312"/>
      <c r="L19" s="304"/>
      <c r="M19" s="124">
        <f t="shared" si="0"/>
        <v>0</v>
      </c>
      <c r="N19" s="124">
        <f t="shared" si="1"/>
        <v>0</v>
      </c>
      <c r="O19" s="124">
        <f t="shared" si="2"/>
        <v>0</v>
      </c>
      <c r="P19" s="196">
        <v>1</v>
      </c>
      <c r="Q19" s="197">
        <f>IF(I19&gt;0,IF(A19="A",Semester!$B$17,0),0)</f>
        <v>1</v>
      </c>
      <c r="R19" s="198">
        <f>IF(I19&gt;0,IF(A19="B",Semester!$C$17,0),0)</f>
        <v>0</v>
      </c>
      <c r="S19" s="198">
        <f>IF(I19&gt;0,IF(A19="C",Semester!$D$17,0),0)</f>
        <v>0</v>
      </c>
      <c r="T19" s="31" t="str">
        <f t="shared" si="3"/>
        <v/>
      </c>
      <c r="U19" t="str">
        <f>Admin2!C15</f>
        <v/>
      </c>
    </row>
    <row r="20" spans="1:21" x14ac:dyDescent="0.35">
      <c r="A20" s="18" t="s">
        <v>35</v>
      </c>
      <c r="B20" s="119">
        <v>43845</v>
      </c>
      <c r="C20" s="119" t="s">
        <v>189</v>
      </c>
      <c r="D20" s="347">
        <v>8</v>
      </c>
      <c r="E20" s="302"/>
      <c r="F20" s="302"/>
      <c r="G20" s="302"/>
      <c r="H20" s="302"/>
      <c r="I20" s="302">
        <v>8</v>
      </c>
      <c r="J20" s="260" t="s">
        <v>245</v>
      </c>
      <c r="K20" s="312"/>
      <c r="L20" s="304"/>
      <c r="M20" s="124">
        <f t="shared" si="0"/>
        <v>0</v>
      </c>
      <c r="N20" s="124">
        <f t="shared" si="1"/>
        <v>0</v>
      </c>
      <c r="O20" s="124">
        <f t="shared" si="2"/>
        <v>0</v>
      </c>
      <c r="P20" s="196">
        <v>1</v>
      </c>
      <c r="Q20" s="197">
        <f>IF(I20&gt;0,IF(A20="A",Semester!$B$17,0),0)</f>
        <v>1</v>
      </c>
      <c r="R20" s="198">
        <f>IF(I20&gt;0,IF(A20="B",Semester!$C$17,0),0)</f>
        <v>0</v>
      </c>
      <c r="S20" s="198">
        <f>IF(I20&gt;0,IF(A20="C",Semester!$D$17,0),0)</f>
        <v>0</v>
      </c>
      <c r="T20" s="31" t="str">
        <f t="shared" si="3"/>
        <v/>
      </c>
      <c r="U20" t="str">
        <f>Admin2!C16</f>
        <v/>
      </c>
    </row>
    <row r="21" spans="1:21" x14ac:dyDescent="0.35">
      <c r="A21" s="18" t="s">
        <v>35</v>
      </c>
      <c r="B21" s="119">
        <v>43846</v>
      </c>
      <c r="C21" s="119" t="s">
        <v>190</v>
      </c>
      <c r="D21" s="347">
        <v>8</v>
      </c>
      <c r="E21" s="302"/>
      <c r="F21" s="302"/>
      <c r="G21" s="302"/>
      <c r="H21" s="302"/>
      <c r="I21" s="302">
        <v>8</v>
      </c>
      <c r="J21" s="260" t="s">
        <v>245</v>
      </c>
      <c r="K21" s="312"/>
      <c r="L21" s="304"/>
      <c r="M21" s="124">
        <f t="shared" si="0"/>
        <v>0</v>
      </c>
      <c r="N21" s="124">
        <f t="shared" si="1"/>
        <v>0</v>
      </c>
      <c r="O21" s="124">
        <f t="shared" si="2"/>
        <v>0</v>
      </c>
      <c r="P21" s="196">
        <v>1</v>
      </c>
      <c r="Q21" s="197">
        <f>IF(I21&gt;0,IF(A21="A",Semester!$B$17,0),0)</f>
        <v>1</v>
      </c>
      <c r="R21" s="198">
        <f>IF(I21&gt;0,IF(A21="B",Semester!$C$17,0),0)</f>
        <v>0</v>
      </c>
      <c r="S21" s="198">
        <f>IF(I21&gt;0,IF(A21="C",Semester!$D$17,0),0)</f>
        <v>0</v>
      </c>
      <c r="T21" s="31" t="str">
        <f t="shared" si="3"/>
        <v/>
      </c>
      <c r="U21" t="str">
        <f>Admin2!C17</f>
        <v/>
      </c>
    </row>
    <row r="22" spans="1:21" x14ac:dyDescent="0.35">
      <c r="A22" s="18" t="s">
        <v>35</v>
      </c>
      <c r="B22" s="119">
        <v>43847</v>
      </c>
      <c r="C22" s="119" t="s">
        <v>191</v>
      </c>
      <c r="D22" s="347">
        <v>8</v>
      </c>
      <c r="E22" s="302"/>
      <c r="F22" s="302"/>
      <c r="G22" s="302"/>
      <c r="H22" s="302"/>
      <c r="I22" s="302">
        <v>8</v>
      </c>
      <c r="J22" s="260" t="s">
        <v>245</v>
      </c>
      <c r="K22" s="312"/>
      <c r="L22" s="304"/>
      <c r="M22" s="124">
        <f t="shared" si="0"/>
        <v>0</v>
      </c>
      <c r="N22" s="124">
        <f t="shared" si="1"/>
        <v>0</v>
      </c>
      <c r="O22" s="124">
        <f t="shared" si="2"/>
        <v>0</v>
      </c>
      <c r="P22" s="196">
        <v>1</v>
      </c>
      <c r="Q22" s="197">
        <f>IF(I22&gt;0,IF(A22="A",Semester!$B$17,0),0)</f>
        <v>1</v>
      </c>
      <c r="R22" s="198">
        <f>IF(I22&gt;0,IF(A22="B",Semester!$C$17,0),0)</f>
        <v>0</v>
      </c>
      <c r="S22" s="198">
        <f>IF(I22&gt;0,IF(A22="C",Semester!$D$17,0),0)</f>
        <v>0</v>
      </c>
      <c r="T22" s="31" t="str">
        <f t="shared" si="3"/>
        <v/>
      </c>
      <c r="U22" t="str">
        <f>Admin2!C18</f>
        <v/>
      </c>
    </row>
    <row r="23" spans="1:21" x14ac:dyDescent="0.35">
      <c r="A23" s="18" t="s">
        <v>35</v>
      </c>
      <c r="B23" s="119">
        <v>43848</v>
      </c>
      <c r="C23" s="119" t="s">
        <v>185</v>
      </c>
      <c r="D23" s="347"/>
      <c r="E23" s="302"/>
      <c r="F23" s="302"/>
      <c r="G23" s="302"/>
      <c r="H23" s="302"/>
      <c r="I23" s="302"/>
      <c r="J23" s="260" t="s">
        <v>245</v>
      </c>
      <c r="K23" s="312"/>
      <c r="L23" s="304"/>
      <c r="M23" s="124">
        <f t="shared" si="0"/>
        <v>0</v>
      </c>
      <c r="N23" s="124">
        <f t="shared" si="1"/>
        <v>0</v>
      </c>
      <c r="O23" s="124">
        <f t="shared" si="2"/>
        <v>0</v>
      </c>
      <c r="P23" s="196">
        <v>0</v>
      </c>
      <c r="Q23" s="197">
        <f>IF(I23&gt;0,IF(A23="A",Semester!$B$17,0),0)</f>
        <v>0</v>
      </c>
      <c r="R23" s="198">
        <f>IF(I23&gt;0,IF(A23="B",Semester!$C$17,0),0)</f>
        <v>0</v>
      </c>
      <c r="S23" s="198">
        <f>IF(I23&gt;0,IF(A23="C",Semester!$D$17,0),0)</f>
        <v>0</v>
      </c>
      <c r="T23" s="31" t="str">
        <f t="shared" si="3"/>
        <v/>
      </c>
      <c r="U23" t="str">
        <f>Admin2!C19</f>
        <v/>
      </c>
    </row>
    <row r="24" spans="1:21" x14ac:dyDescent="0.35">
      <c r="A24" s="18" t="s">
        <v>35</v>
      </c>
      <c r="B24" s="119">
        <v>43849</v>
      </c>
      <c r="C24" s="119" t="s">
        <v>186</v>
      </c>
      <c r="D24" s="347"/>
      <c r="E24" s="302"/>
      <c r="F24" s="302"/>
      <c r="G24" s="302"/>
      <c r="H24" s="302"/>
      <c r="I24" s="302"/>
      <c r="J24" s="260" t="s">
        <v>245</v>
      </c>
      <c r="K24" s="312"/>
      <c r="L24" s="304"/>
      <c r="M24" s="124">
        <f t="shared" si="0"/>
        <v>0</v>
      </c>
      <c r="N24" s="124">
        <f t="shared" si="1"/>
        <v>0</v>
      </c>
      <c r="O24" s="124">
        <f t="shared" si="2"/>
        <v>0</v>
      </c>
      <c r="P24" s="196">
        <v>0</v>
      </c>
      <c r="Q24" s="197">
        <f>IF(I24&gt;0,IF(A24="A",Semester!$B$17,0),0)</f>
        <v>0</v>
      </c>
      <c r="R24" s="198">
        <f>IF(I24&gt;0,IF(A24="B",Semester!$C$17,0),0)</f>
        <v>0</v>
      </c>
      <c r="S24" s="198">
        <f>IF(I24&gt;0,IF(A24="C",Semester!$D$17,0),0)</f>
        <v>0</v>
      </c>
      <c r="T24" s="31" t="str">
        <f t="shared" si="3"/>
        <v/>
      </c>
      <c r="U24" t="str">
        <f>Admin2!C20</f>
        <v/>
      </c>
    </row>
    <row r="25" spans="1:21" x14ac:dyDescent="0.35">
      <c r="A25" s="18" t="s">
        <v>35</v>
      </c>
      <c r="B25" s="119">
        <v>43850</v>
      </c>
      <c r="C25" s="119" t="s">
        <v>187</v>
      </c>
      <c r="D25" s="347">
        <v>8</v>
      </c>
      <c r="E25" s="302">
        <v>5</v>
      </c>
      <c r="F25" s="302">
        <v>3</v>
      </c>
      <c r="G25" s="302"/>
      <c r="H25" s="302"/>
      <c r="I25" s="302"/>
      <c r="J25" s="260" t="s">
        <v>245</v>
      </c>
      <c r="K25" s="312" t="s">
        <v>254</v>
      </c>
      <c r="L25" s="304"/>
      <c r="M25" s="124">
        <f t="shared" si="0"/>
        <v>0</v>
      </c>
      <c r="N25" s="124">
        <f t="shared" si="1"/>
        <v>0</v>
      </c>
      <c r="O25" s="124">
        <f t="shared" si="2"/>
        <v>0</v>
      </c>
      <c r="P25" s="196">
        <v>0</v>
      </c>
      <c r="Q25" s="197">
        <f>IF(I25&gt;0,IF(A25="A",Semester!$B$17,0),0)</f>
        <v>0</v>
      </c>
      <c r="R25" s="198">
        <f>IF(I25&gt;0,IF(A25="B",Semester!$C$17,0),0)</f>
        <v>0</v>
      </c>
      <c r="S25" s="198">
        <f>IF(I25&gt;0,IF(A25="C",Semester!$D$17,0),0)</f>
        <v>0</v>
      </c>
      <c r="T25" s="31" t="str">
        <f t="shared" si="3"/>
        <v/>
      </c>
      <c r="U25" t="str">
        <f>Admin2!C21</f>
        <v/>
      </c>
    </row>
    <row r="26" spans="1:21" x14ac:dyDescent="0.35">
      <c r="A26" s="18" t="s">
        <v>35</v>
      </c>
      <c r="B26" s="119">
        <v>43851</v>
      </c>
      <c r="C26" s="119" t="s">
        <v>302</v>
      </c>
      <c r="D26" s="347">
        <v>8</v>
      </c>
      <c r="E26" s="302"/>
      <c r="F26" s="302">
        <v>8</v>
      </c>
      <c r="G26" s="302"/>
      <c r="H26" s="302"/>
      <c r="I26" s="302"/>
      <c r="J26" s="260" t="s">
        <v>245</v>
      </c>
      <c r="K26" s="312" t="s">
        <v>255</v>
      </c>
      <c r="L26" s="304"/>
      <c r="M26" s="124">
        <f t="shared" si="0"/>
        <v>1</v>
      </c>
      <c r="N26" s="124">
        <f t="shared" si="1"/>
        <v>0</v>
      </c>
      <c r="O26" s="124">
        <f t="shared" si="2"/>
        <v>0</v>
      </c>
      <c r="P26" s="196">
        <v>0</v>
      </c>
      <c r="Q26" s="197">
        <f>IF(I26&gt;0,IF(A26="A",Semester!$B$17,0),0)</f>
        <v>0</v>
      </c>
      <c r="R26" s="198">
        <f>IF(I26&gt;0,IF(A26="B",Semester!$C$17,0),0)</f>
        <v>0</v>
      </c>
      <c r="S26" s="198">
        <f>IF(I26&gt;0,IF(A26="C",Semester!$D$17,0),0)</f>
        <v>0</v>
      </c>
      <c r="T26" s="31" t="str">
        <f t="shared" si="3"/>
        <v/>
      </c>
      <c r="U26" t="str">
        <f>Admin2!C22</f>
        <v/>
      </c>
    </row>
    <row r="27" spans="1:21" x14ac:dyDescent="0.35">
      <c r="A27" s="18" t="s">
        <v>35</v>
      </c>
      <c r="B27" s="119">
        <v>43852</v>
      </c>
      <c r="C27" s="119" t="s">
        <v>189</v>
      </c>
      <c r="D27" s="347">
        <v>8</v>
      </c>
      <c r="E27" s="302"/>
      <c r="F27" s="302">
        <v>8</v>
      </c>
      <c r="G27" s="302"/>
      <c r="H27" s="302"/>
      <c r="I27" s="302"/>
      <c r="J27" s="260" t="s">
        <v>245</v>
      </c>
      <c r="K27" s="312"/>
      <c r="L27" s="304"/>
      <c r="M27" s="124">
        <f t="shared" si="0"/>
        <v>1</v>
      </c>
      <c r="N27" s="124">
        <f t="shared" si="1"/>
        <v>0</v>
      </c>
      <c r="O27" s="124">
        <f t="shared" si="2"/>
        <v>0</v>
      </c>
      <c r="P27" s="196">
        <v>0</v>
      </c>
      <c r="Q27" s="197">
        <f>IF(I27&gt;0,IF(A27="A",Semester!$B$17,0),0)</f>
        <v>0</v>
      </c>
      <c r="R27" s="198">
        <f>IF(I27&gt;0,IF(A27="B",Semester!$C$17,0),0)</f>
        <v>0</v>
      </c>
      <c r="S27" s="198">
        <f>IF(I27&gt;0,IF(A27="C",Semester!$D$17,0),0)</f>
        <v>0</v>
      </c>
      <c r="T27" s="31" t="str">
        <f t="shared" si="3"/>
        <v/>
      </c>
      <c r="U27" t="str">
        <f>Admin2!C23</f>
        <v/>
      </c>
    </row>
    <row r="28" spans="1:21" x14ac:dyDescent="0.35">
      <c r="A28" s="18" t="s">
        <v>35</v>
      </c>
      <c r="B28" s="119">
        <v>43853</v>
      </c>
      <c r="C28" s="119" t="s">
        <v>190</v>
      </c>
      <c r="D28" s="347">
        <v>8</v>
      </c>
      <c r="E28" s="302"/>
      <c r="F28" s="302">
        <v>8</v>
      </c>
      <c r="G28" s="302"/>
      <c r="H28" s="302"/>
      <c r="I28" s="302"/>
      <c r="J28" s="260" t="s">
        <v>245</v>
      </c>
      <c r="K28" s="312"/>
      <c r="L28" s="304"/>
      <c r="M28" s="124">
        <f t="shared" si="0"/>
        <v>1</v>
      </c>
      <c r="N28" s="124">
        <f t="shared" si="1"/>
        <v>0</v>
      </c>
      <c r="O28" s="124">
        <f t="shared" si="2"/>
        <v>0</v>
      </c>
      <c r="P28" s="196">
        <v>0</v>
      </c>
      <c r="Q28" s="197">
        <f>IF(I28&gt;0,IF(A28="A",Semester!$B$17,0),0)</f>
        <v>0</v>
      </c>
      <c r="R28" s="198">
        <f>IF(I28&gt;0,IF(A28="B",Semester!$C$17,0),0)</f>
        <v>0</v>
      </c>
      <c r="S28" s="198">
        <f>IF(I28&gt;0,IF(A28="C",Semester!$D$17,0),0)</f>
        <v>0</v>
      </c>
      <c r="T28" s="31" t="str">
        <f t="shared" si="3"/>
        <v/>
      </c>
      <c r="U28" t="str">
        <f>Admin2!C24</f>
        <v/>
      </c>
    </row>
    <row r="29" spans="1:21" x14ac:dyDescent="0.35">
      <c r="A29" s="18" t="s">
        <v>35</v>
      </c>
      <c r="B29" s="119">
        <v>43854</v>
      </c>
      <c r="C29" s="119" t="s">
        <v>191</v>
      </c>
      <c r="D29" s="347"/>
      <c r="E29" s="302"/>
      <c r="F29" s="302"/>
      <c r="G29" s="302"/>
      <c r="H29" s="302"/>
      <c r="I29" s="302"/>
      <c r="J29" s="260" t="s">
        <v>245</v>
      </c>
      <c r="K29" s="312"/>
      <c r="L29" s="304"/>
      <c r="M29" s="124">
        <f t="shared" si="0"/>
        <v>0</v>
      </c>
      <c r="N29" s="124">
        <f t="shared" si="1"/>
        <v>0</v>
      </c>
      <c r="O29" s="124">
        <f t="shared" si="2"/>
        <v>0</v>
      </c>
      <c r="P29" s="196">
        <v>0</v>
      </c>
      <c r="Q29" s="197">
        <f>IF(I29&gt;0,IF(A29="A",Semester!$B$17,0),0)</f>
        <v>0</v>
      </c>
      <c r="R29" s="198">
        <f>IF(I29&gt;0,IF(A29="B",Semester!$C$17,0),0)</f>
        <v>0</v>
      </c>
      <c r="S29" s="198">
        <f>IF(I29&gt;0,IF(A29="C",Semester!$D$17,0),0)</f>
        <v>0</v>
      </c>
      <c r="T29" s="31" t="str">
        <f t="shared" si="3"/>
        <v/>
      </c>
      <c r="U29" t="str">
        <f>Admin2!C25</f>
        <v/>
      </c>
    </row>
    <row r="30" spans="1:21" x14ac:dyDescent="0.35">
      <c r="A30" s="18" t="s">
        <v>35</v>
      </c>
      <c r="B30" s="119">
        <v>43855</v>
      </c>
      <c r="C30" s="119" t="s">
        <v>185</v>
      </c>
      <c r="D30" s="347"/>
      <c r="E30" s="302">
        <v>8</v>
      </c>
      <c r="F30" s="302"/>
      <c r="G30" s="302"/>
      <c r="H30" s="302"/>
      <c r="I30" s="302"/>
      <c r="J30" s="260">
        <v>8</v>
      </c>
      <c r="K30" s="312"/>
      <c r="L30" s="304"/>
      <c r="M30" s="124">
        <f t="shared" si="0"/>
        <v>0</v>
      </c>
      <c r="N30" s="124">
        <f t="shared" si="1"/>
        <v>0</v>
      </c>
      <c r="O30" s="124">
        <f t="shared" si="2"/>
        <v>0</v>
      </c>
      <c r="P30" s="196">
        <v>0</v>
      </c>
      <c r="Q30" s="197">
        <f>IF(I30&gt;0,IF(A30="A",Semester!$B$17,0),0)</f>
        <v>0</v>
      </c>
      <c r="R30" s="198">
        <f>IF(I30&gt;0,IF(A30="B",Semester!$C$17,0),0)</f>
        <v>0</v>
      </c>
      <c r="S30" s="198">
        <f>IF(I30&gt;0,IF(A30="C",Semester!$D$17,0),0)</f>
        <v>0</v>
      </c>
      <c r="T30" s="31">
        <f t="shared" si="3"/>
        <v>8</v>
      </c>
      <c r="U30" t="str">
        <f>Admin2!C26</f>
        <v/>
      </c>
    </row>
    <row r="31" spans="1:21" x14ac:dyDescent="0.35">
      <c r="A31" s="18" t="s">
        <v>35</v>
      </c>
      <c r="B31" s="119">
        <v>43856</v>
      </c>
      <c r="C31" s="119" t="s">
        <v>186</v>
      </c>
      <c r="D31" s="347"/>
      <c r="E31" s="302"/>
      <c r="F31" s="302"/>
      <c r="G31" s="302"/>
      <c r="H31" s="302"/>
      <c r="I31" s="302"/>
      <c r="J31" s="260" t="s">
        <v>245</v>
      </c>
      <c r="K31" s="312"/>
      <c r="L31" s="304"/>
      <c r="M31" s="124">
        <f t="shared" si="0"/>
        <v>0</v>
      </c>
      <c r="N31" s="124">
        <f t="shared" si="1"/>
        <v>0</v>
      </c>
      <c r="O31" s="124">
        <f t="shared" si="2"/>
        <v>0</v>
      </c>
      <c r="P31" s="196">
        <v>0</v>
      </c>
      <c r="Q31" s="197">
        <f>IF(I31&gt;0,IF(A31="A",Semester!$B$17,0),0)</f>
        <v>0</v>
      </c>
      <c r="R31" s="198">
        <f>IF(I31&gt;0,IF(A31="B",Semester!$C$17,0),0)</f>
        <v>0</v>
      </c>
      <c r="S31" s="198">
        <f>IF(I31&gt;0,IF(A31="C",Semester!$D$17,0),0)</f>
        <v>0</v>
      </c>
      <c r="T31" s="31" t="str">
        <f t="shared" si="3"/>
        <v/>
      </c>
      <c r="U31" t="str">
        <f>Admin2!C27</f>
        <v/>
      </c>
    </row>
    <row r="32" spans="1:21" x14ac:dyDescent="0.35">
      <c r="A32" s="18" t="s">
        <v>35</v>
      </c>
      <c r="B32" s="119">
        <v>43857</v>
      </c>
      <c r="C32" s="119" t="s">
        <v>187</v>
      </c>
      <c r="D32" s="347">
        <v>8</v>
      </c>
      <c r="E32" s="302">
        <v>6</v>
      </c>
      <c r="F32" s="302"/>
      <c r="G32" s="302"/>
      <c r="H32" s="302"/>
      <c r="I32" s="302"/>
      <c r="J32" s="260">
        <v>-2</v>
      </c>
      <c r="K32" s="312" t="s">
        <v>256</v>
      </c>
      <c r="L32" s="304"/>
      <c r="M32" s="124">
        <f t="shared" si="0"/>
        <v>0</v>
      </c>
      <c r="N32" s="124">
        <f t="shared" si="1"/>
        <v>0</v>
      </c>
      <c r="O32" s="124">
        <f t="shared" si="2"/>
        <v>0</v>
      </c>
      <c r="P32" s="196">
        <v>0</v>
      </c>
      <c r="Q32" s="197">
        <f>IF(I32&gt;0,IF(A32="A",Semester!$B$17,0),0)</f>
        <v>0</v>
      </c>
      <c r="R32" s="198">
        <f>IF(I32&gt;0,IF(A32="B",Semester!$C$17,0),0)</f>
        <v>0</v>
      </c>
      <c r="S32" s="198">
        <f>IF(I32&gt;0,IF(A32="C",Semester!$D$17,0),0)</f>
        <v>0</v>
      </c>
      <c r="T32" s="31">
        <f t="shared" si="3"/>
        <v>-2</v>
      </c>
      <c r="U32" t="str">
        <f>Admin2!C28</f>
        <v/>
      </c>
    </row>
    <row r="33" spans="1:23" x14ac:dyDescent="0.35">
      <c r="A33" s="18" t="s">
        <v>35</v>
      </c>
      <c r="B33" s="119">
        <v>43858</v>
      </c>
      <c r="C33" s="119" t="s">
        <v>302</v>
      </c>
      <c r="D33" s="347">
        <v>8</v>
      </c>
      <c r="E33" s="302">
        <v>6</v>
      </c>
      <c r="F33" s="302"/>
      <c r="G33" s="302"/>
      <c r="H33" s="302"/>
      <c r="I33" s="302"/>
      <c r="J33" s="260">
        <v>-2</v>
      </c>
      <c r="K33" s="312"/>
      <c r="L33" s="304"/>
      <c r="M33" s="124">
        <f t="shared" si="0"/>
        <v>0</v>
      </c>
      <c r="N33" s="124">
        <f t="shared" si="1"/>
        <v>0</v>
      </c>
      <c r="O33" s="124">
        <f t="shared" si="2"/>
        <v>0</v>
      </c>
      <c r="P33" s="196">
        <v>0</v>
      </c>
      <c r="Q33" s="197">
        <f>IF(I33&gt;0,IF(A33="A",Semester!$B$17,0),0)</f>
        <v>0</v>
      </c>
      <c r="R33" s="198">
        <f>IF(I33&gt;0,IF(A33="B",Semester!$C$17,0),0)</f>
        <v>0</v>
      </c>
      <c r="S33" s="198">
        <f>IF(I33&gt;0,IF(A33="C",Semester!$D$17,0),0)</f>
        <v>0</v>
      </c>
      <c r="T33" s="31">
        <f t="shared" si="3"/>
        <v>-2</v>
      </c>
      <c r="U33" t="str">
        <f>Admin2!C29</f>
        <v/>
      </c>
    </row>
    <row r="34" spans="1:23" x14ac:dyDescent="0.35">
      <c r="A34" s="18" t="s">
        <v>35</v>
      </c>
      <c r="B34" s="119">
        <v>43859</v>
      </c>
      <c r="C34" s="119" t="s">
        <v>189</v>
      </c>
      <c r="D34" s="347">
        <v>8</v>
      </c>
      <c r="E34" s="302">
        <v>10</v>
      </c>
      <c r="F34" s="302"/>
      <c r="G34" s="302"/>
      <c r="H34" s="302"/>
      <c r="I34" s="302"/>
      <c r="J34" s="260">
        <v>2</v>
      </c>
      <c r="K34" s="312" t="s">
        <v>257</v>
      </c>
      <c r="L34" s="304"/>
      <c r="M34" s="124">
        <f t="shared" si="0"/>
        <v>0</v>
      </c>
      <c r="N34" s="124">
        <f t="shared" si="1"/>
        <v>0</v>
      </c>
      <c r="O34" s="124">
        <f t="shared" si="2"/>
        <v>0</v>
      </c>
      <c r="P34" s="196">
        <v>0</v>
      </c>
      <c r="Q34" s="197">
        <f>IF(I34&gt;0,IF(A34="A",Semester!$B$17,0),0)</f>
        <v>0</v>
      </c>
      <c r="R34" s="198">
        <f>IF(I34&gt;0,IF(A34="B",Semester!$C$17,0),0)</f>
        <v>0</v>
      </c>
      <c r="S34" s="198">
        <f>IF(I34&gt;0,IF(A34="C",Semester!$D$17,0),0)</f>
        <v>0</v>
      </c>
      <c r="T34" s="31">
        <f t="shared" si="3"/>
        <v>2</v>
      </c>
      <c r="U34" t="str">
        <f>Admin2!C30</f>
        <v/>
      </c>
    </row>
    <row r="35" spans="1:23" x14ac:dyDescent="0.35">
      <c r="A35" s="18" t="s">
        <v>35</v>
      </c>
      <c r="B35" s="119">
        <v>43860</v>
      </c>
      <c r="C35" s="119" t="s">
        <v>190</v>
      </c>
      <c r="D35" s="347">
        <v>8</v>
      </c>
      <c r="E35" s="302" t="s">
        <v>6</v>
      </c>
      <c r="F35" s="302"/>
      <c r="G35" s="302"/>
      <c r="H35" s="302"/>
      <c r="I35" s="302"/>
      <c r="J35" s="260">
        <v>-8</v>
      </c>
      <c r="K35" s="312"/>
      <c r="L35" s="304"/>
      <c r="M35" s="124">
        <f t="shared" si="0"/>
        <v>0</v>
      </c>
      <c r="N35" s="124">
        <f t="shared" si="1"/>
        <v>0</v>
      </c>
      <c r="O35" s="124">
        <f t="shared" si="2"/>
        <v>0</v>
      </c>
      <c r="P35" s="196">
        <v>0</v>
      </c>
      <c r="Q35" s="197">
        <f>IF(I35&gt;0,IF(A35="A",Semester!$B$17,0),0)</f>
        <v>0</v>
      </c>
      <c r="R35" s="198">
        <f>IF(I35&gt;0,IF(A35="B",Semester!$C$17,0),0)</f>
        <v>0</v>
      </c>
      <c r="S35" s="198">
        <f>IF(I35&gt;0,IF(A35="C",Semester!$D$17,0),0)</f>
        <v>0</v>
      </c>
      <c r="T35" s="31">
        <f t="shared" si="3"/>
        <v>-8</v>
      </c>
      <c r="U35" t="str">
        <f>Admin2!C31</f>
        <v/>
      </c>
    </row>
    <row r="36" spans="1:23" ht="15" thickBot="1" x14ac:dyDescent="0.4">
      <c r="A36" s="120" t="s">
        <v>35</v>
      </c>
      <c r="B36" s="121">
        <v>43861</v>
      </c>
      <c r="C36" s="119" t="s">
        <v>191</v>
      </c>
      <c r="D36" s="348">
        <v>8</v>
      </c>
      <c r="E36" s="303"/>
      <c r="F36" s="303"/>
      <c r="G36" s="303">
        <v>4</v>
      </c>
      <c r="H36" s="303"/>
      <c r="I36" s="303"/>
      <c r="J36" s="261">
        <v>-4</v>
      </c>
      <c r="K36" s="312"/>
      <c r="L36" s="305"/>
      <c r="M36" s="124">
        <f t="shared" si="0"/>
        <v>0</v>
      </c>
      <c r="N36" s="124">
        <f t="shared" si="1"/>
        <v>1</v>
      </c>
      <c r="O36" s="124">
        <f t="shared" si="2"/>
        <v>0</v>
      </c>
      <c r="P36" s="199">
        <v>0</v>
      </c>
      <c r="Q36" s="200">
        <f>IF(I36&gt;0,IF(A36="A",Semester!$B$17,0),0)</f>
        <v>0</v>
      </c>
      <c r="R36" s="201">
        <f>IF(I36&gt;0,IF(A36="B",Semester!$C$17,0),0)</f>
        <v>0</v>
      </c>
      <c r="S36" s="201">
        <f>IF(I36&gt;0,IF(A36="C",Semester!$D$17,0),0)</f>
        <v>0</v>
      </c>
      <c r="T36" s="31">
        <f t="shared" si="3"/>
        <v>-4</v>
      </c>
      <c r="U36" t="str">
        <f>Admin2!C32</f>
        <v/>
      </c>
    </row>
    <row r="37" spans="1:23" ht="15" thickBot="1" x14ac:dyDescent="0.4">
      <c r="A37" s="444" t="s">
        <v>258</v>
      </c>
      <c r="B37" s="445"/>
      <c r="C37" s="446"/>
      <c r="D37" s="210">
        <v>22</v>
      </c>
      <c r="E37" s="130">
        <v>9</v>
      </c>
      <c r="F37" s="130">
        <v>4</v>
      </c>
      <c r="G37" s="130">
        <v>2</v>
      </c>
      <c r="H37" s="130">
        <v>1</v>
      </c>
      <c r="I37" s="130">
        <v>6</v>
      </c>
      <c r="J37" s="202">
        <v>0</v>
      </c>
      <c r="K37" s="212" t="s">
        <v>149</v>
      </c>
      <c r="L37" s="211">
        <f>SUM(L6:L36)</f>
        <v>0</v>
      </c>
      <c r="P37" s="203">
        <v>6</v>
      </c>
      <c r="Q37" s="204">
        <f>SUM(Q6:Q36)</f>
        <v>6</v>
      </c>
      <c r="R37" s="205">
        <f t="shared" ref="R37:S37" si="4">SUM(R6:R36)</f>
        <v>0</v>
      </c>
      <c r="S37" s="206">
        <f t="shared" si="4"/>
        <v>0</v>
      </c>
      <c r="T37" s="256"/>
      <c r="U37" s="257"/>
    </row>
    <row r="38" spans="1:23" ht="15" thickBot="1" x14ac:dyDescent="0.4">
      <c r="A38" s="444" t="s">
        <v>259</v>
      </c>
      <c r="B38" s="445"/>
      <c r="C38" s="446"/>
      <c r="D38" s="258">
        <v>176</v>
      </c>
      <c r="E38" s="259">
        <v>63</v>
      </c>
      <c r="F38" s="259">
        <v>35</v>
      </c>
      <c r="G38" s="259">
        <v>18</v>
      </c>
      <c r="H38" s="259">
        <v>8</v>
      </c>
      <c r="I38" s="259">
        <v>48</v>
      </c>
      <c r="J38" s="259">
        <v>-4</v>
      </c>
      <c r="K38" s="438"/>
      <c r="L38" s="439"/>
      <c r="M38" s="439"/>
      <c r="N38" s="439"/>
      <c r="O38" s="439"/>
      <c r="P38" s="440"/>
    </row>
    <row r="39" spans="1:23" ht="15" customHeight="1" thickBot="1" x14ac:dyDescent="0.4">
      <c r="A39" s="296"/>
      <c r="B39" s="255"/>
      <c r="C39" s="255"/>
      <c r="D39" s="266"/>
      <c r="E39" s="266"/>
      <c r="F39" s="266"/>
      <c r="G39" s="266"/>
      <c r="H39" s="266"/>
      <c r="I39" s="266"/>
      <c r="J39" s="265"/>
      <c r="K39" s="438"/>
      <c r="L39" s="439"/>
      <c r="M39" s="439"/>
      <c r="N39" s="439"/>
      <c r="O39" s="439"/>
      <c r="P39" s="440"/>
      <c r="V39" s="316" t="s">
        <v>260</v>
      </c>
      <c r="W39" s="257"/>
    </row>
    <row r="40" spans="1:23" ht="15" thickBot="1" x14ac:dyDescent="0.4">
      <c r="A40" s="447" t="s">
        <v>261</v>
      </c>
      <c r="B40" s="448"/>
      <c r="C40" s="448"/>
      <c r="D40" s="449"/>
      <c r="E40" s="262" t="s">
        <v>262</v>
      </c>
      <c r="F40" s="262" t="s">
        <v>233</v>
      </c>
      <c r="G40" s="263" t="s">
        <v>56</v>
      </c>
      <c r="H40" s="281" t="s">
        <v>263</v>
      </c>
      <c r="I40" s="282" t="s">
        <v>264</v>
      </c>
      <c r="J40" s="264"/>
      <c r="K40" s="438"/>
      <c r="L40" s="439"/>
      <c r="M40" s="439"/>
      <c r="N40" s="439"/>
      <c r="O40" s="439"/>
      <c r="P40" s="440"/>
      <c r="V40" s="107" t="s">
        <v>262</v>
      </c>
      <c r="W40" s="107" t="s">
        <v>265</v>
      </c>
    </row>
    <row r="41" spans="1:23" x14ac:dyDescent="0.35">
      <c r="A41" s="69"/>
      <c r="B41"/>
      <c r="D41" s="269" t="s">
        <v>266</v>
      </c>
      <c r="E41" s="267">
        <v>21.235000000000003</v>
      </c>
      <c r="F41" s="269">
        <v>22</v>
      </c>
      <c r="G41" s="276">
        <v>22</v>
      </c>
      <c r="H41" s="283">
        <v>0</v>
      </c>
      <c r="I41" s="284">
        <v>0</v>
      </c>
      <c r="J41" s="292" t="s">
        <v>267</v>
      </c>
      <c r="K41" s="438"/>
      <c r="L41" s="439"/>
      <c r="M41" s="439"/>
      <c r="N41" s="439"/>
      <c r="O41" s="439"/>
      <c r="P41" s="440"/>
      <c r="V41" s="107" t="s">
        <v>233</v>
      </c>
      <c r="W41" s="107" t="s">
        <v>268</v>
      </c>
    </row>
    <row r="42" spans="1:23" ht="15" thickBot="1" x14ac:dyDescent="0.4">
      <c r="A42" s="69"/>
      <c r="B42"/>
      <c r="C42" s="126"/>
      <c r="D42" s="271" t="s">
        <v>269</v>
      </c>
      <c r="E42" s="268">
        <v>169.88000000000002</v>
      </c>
      <c r="F42" s="268">
        <v>176</v>
      </c>
      <c r="G42" s="277">
        <v>172</v>
      </c>
      <c r="H42" s="285">
        <v>0</v>
      </c>
      <c r="I42" s="286">
        <v>-4</v>
      </c>
      <c r="J42" s="292" t="s">
        <v>267</v>
      </c>
      <c r="K42" s="450" t="s">
        <v>270</v>
      </c>
      <c r="L42" s="451"/>
      <c r="M42" s="451"/>
      <c r="N42" s="451"/>
      <c r="O42" s="451"/>
      <c r="P42" s="452"/>
      <c r="Q42" s="8"/>
      <c r="R42" s="8"/>
      <c r="S42" s="8"/>
      <c r="V42" s="107" t="s">
        <v>56</v>
      </c>
      <c r="W42" s="107" t="s">
        <v>271</v>
      </c>
    </row>
    <row r="43" spans="1:23" ht="15" customHeight="1" thickBot="1" x14ac:dyDescent="0.4">
      <c r="A43" s="297"/>
      <c r="B43" s="270"/>
      <c r="C43" s="270"/>
      <c r="D43" s="272"/>
      <c r="E43" s="273"/>
      <c r="F43" s="274"/>
      <c r="G43" s="274"/>
      <c r="H43" s="274"/>
      <c r="I43" s="274"/>
      <c r="J43" s="293"/>
      <c r="K43" s="438"/>
      <c r="L43" s="439"/>
      <c r="M43" s="439"/>
      <c r="N43" s="439"/>
      <c r="O43" s="439"/>
      <c r="P43" s="440"/>
      <c r="V43" s="107" t="s">
        <v>263</v>
      </c>
      <c r="W43" s="107" t="s">
        <v>272</v>
      </c>
    </row>
    <row r="44" spans="1:23" ht="15" thickBot="1" x14ac:dyDescent="0.4">
      <c r="A44" s="453" t="s">
        <v>273</v>
      </c>
      <c r="B44" s="454"/>
      <c r="C44" s="454"/>
      <c r="D44" s="455"/>
      <c r="E44" s="262" t="s">
        <v>274</v>
      </c>
      <c r="F44" s="262" t="s">
        <v>275</v>
      </c>
      <c r="G44" s="456" t="s">
        <v>276</v>
      </c>
      <c r="H44" s="457"/>
      <c r="I44" s="262" t="s">
        <v>277</v>
      </c>
      <c r="J44" s="294"/>
      <c r="K44" s="438"/>
      <c r="L44" s="439"/>
      <c r="M44" s="439"/>
      <c r="N44" s="439"/>
      <c r="O44" s="439"/>
      <c r="P44" s="440"/>
      <c r="V44" s="107"/>
      <c r="W44" s="107" t="s">
        <v>278</v>
      </c>
    </row>
    <row r="45" spans="1:23" ht="15" thickBot="1" x14ac:dyDescent="0.4">
      <c r="A45" s="69"/>
      <c r="B45"/>
      <c r="C45" s="280"/>
      <c r="D45" s="279" t="s">
        <v>56</v>
      </c>
      <c r="E45" s="275">
        <v>23</v>
      </c>
      <c r="F45" s="278">
        <v>33</v>
      </c>
      <c r="G45" s="458">
        <v>2</v>
      </c>
      <c r="H45" s="459"/>
      <c r="I45" s="278">
        <v>54</v>
      </c>
      <c r="J45" s="295"/>
      <c r="K45" s="441"/>
      <c r="L45" s="442"/>
      <c r="M45" s="442"/>
      <c r="N45" s="442"/>
      <c r="O45" s="442"/>
      <c r="P45" s="443"/>
      <c r="V45" s="107" t="s">
        <v>264</v>
      </c>
      <c r="W45" s="107" t="s">
        <v>279</v>
      </c>
    </row>
    <row r="46" spans="1:23" ht="15" thickBot="1" x14ac:dyDescent="0.4">
      <c r="A46" s="428" t="s">
        <v>280</v>
      </c>
      <c r="B46" s="429"/>
      <c r="C46" s="429"/>
      <c r="D46" s="429"/>
      <c r="E46" s="429"/>
      <c r="F46" s="429"/>
      <c r="G46" s="429"/>
      <c r="H46" s="429"/>
      <c r="I46" s="429"/>
      <c r="J46" s="430"/>
      <c r="K46" s="410" t="s">
        <v>281</v>
      </c>
      <c r="L46" s="411"/>
      <c r="M46" s="411"/>
      <c r="N46" s="411"/>
      <c r="O46" s="411"/>
      <c r="P46" s="412"/>
      <c r="V46" s="73" t="s">
        <v>282</v>
      </c>
    </row>
    <row r="47" spans="1:23" x14ac:dyDescent="0.35">
      <c r="A47" s="423" t="s">
        <v>283</v>
      </c>
      <c r="B47" s="425"/>
      <c r="C47" s="426"/>
      <c r="D47" s="426"/>
      <c r="E47" s="426"/>
      <c r="F47" s="426"/>
      <c r="G47" s="426"/>
      <c r="H47" s="426"/>
      <c r="I47" s="427"/>
      <c r="J47" s="313"/>
      <c r="K47" s="420"/>
      <c r="L47" s="421"/>
      <c r="M47" s="421"/>
      <c r="N47" s="421"/>
      <c r="O47" s="421"/>
      <c r="P47" s="422"/>
      <c r="V47" s="107" t="s">
        <v>284</v>
      </c>
      <c r="W47" s="107"/>
    </row>
    <row r="48" spans="1:23" x14ac:dyDescent="0.35">
      <c r="A48" s="424"/>
      <c r="B48" s="416"/>
      <c r="C48" s="417"/>
      <c r="D48" s="417"/>
      <c r="E48" s="417"/>
      <c r="F48" s="417"/>
      <c r="G48" s="417"/>
      <c r="H48" s="417"/>
      <c r="I48" s="418"/>
      <c r="J48" s="314"/>
      <c r="K48" s="413"/>
      <c r="L48" s="414"/>
      <c r="M48" s="414"/>
      <c r="N48" s="414"/>
      <c r="O48" s="414"/>
      <c r="P48" s="415"/>
      <c r="V48" s="107" t="s">
        <v>285</v>
      </c>
      <c r="W48" s="107"/>
    </row>
    <row r="49" spans="1:23" x14ac:dyDescent="0.35">
      <c r="A49" s="424"/>
      <c r="B49" s="416"/>
      <c r="C49" s="417"/>
      <c r="D49" s="417"/>
      <c r="E49" s="417"/>
      <c r="F49" s="417"/>
      <c r="G49" s="417"/>
      <c r="H49" s="417"/>
      <c r="I49" s="418"/>
      <c r="J49" s="314"/>
      <c r="K49" s="413"/>
      <c r="L49" s="414"/>
      <c r="M49" s="414"/>
      <c r="N49" s="414"/>
      <c r="O49" s="414"/>
      <c r="P49" s="415"/>
      <c r="V49" s="107" t="s">
        <v>286</v>
      </c>
      <c r="W49" s="107" t="s">
        <v>287</v>
      </c>
    </row>
    <row r="50" spans="1:23" x14ac:dyDescent="0.35">
      <c r="A50" s="419" t="s">
        <v>5</v>
      </c>
      <c r="B50" s="419"/>
      <c r="C50" s="419"/>
      <c r="D50" s="419"/>
      <c r="E50" s="419"/>
      <c r="F50" s="419"/>
      <c r="G50" s="419"/>
      <c r="H50" s="419"/>
      <c r="I50" s="419"/>
      <c r="J50" s="419"/>
      <c r="K50" s="419"/>
      <c r="L50" s="419"/>
      <c r="M50" s="419"/>
      <c r="N50" s="419"/>
      <c r="O50" s="419"/>
      <c r="P50" s="419"/>
    </row>
  </sheetData>
  <sheetProtection algorithmName="SHA-512" hashValue="BgwcSG2rGSK1+I9D5Cvr61i+i4WYrswMQlC1R8AaJFKXRglNVci2w3P9M2gNogydl4ewFajujAQNFBVgv/HA1A==" saltValue="EtJZ40vfLobVCU/d1H+dTg==" spinCount="100000" sheet="1" objects="1" scenarios="1"/>
  <mergeCells count="24">
    <mergeCell ref="K43:P45"/>
    <mergeCell ref="A37:C37"/>
    <mergeCell ref="A38:C38"/>
    <mergeCell ref="K38:P41"/>
    <mergeCell ref="A40:D40"/>
    <mergeCell ref="K42:P42"/>
    <mergeCell ref="A44:D44"/>
    <mergeCell ref="G44:H44"/>
    <mergeCell ref="G45:H45"/>
    <mergeCell ref="V1:Y1"/>
    <mergeCell ref="J2:K2"/>
    <mergeCell ref="B4:L4"/>
    <mergeCell ref="Q4:S4"/>
    <mergeCell ref="W5:AE5"/>
    <mergeCell ref="K46:P46"/>
    <mergeCell ref="K48:P48"/>
    <mergeCell ref="B49:I49"/>
    <mergeCell ref="K49:P49"/>
    <mergeCell ref="A50:P50"/>
    <mergeCell ref="K47:P47"/>
    <mergeCell ref="A47:A49"/>
    <mergeCell ref="B47:I47"/>
    <mergeCell ref="B48:I48"/>
    <mergeCell ref="A46:J46"/>
  </mergeCells>
  <phoneticPr fontId="29" type="noConversion"/>
  <hyperlinks>
    <hyperlink ref="V1:Y1" location="Uppstart!D14" display="Till uppstartsfliken" xr:uid="{01E4F399-45BB-4CC9-B293-1939F0899C0E}"/>
    <hyperlink ref="L5" location="Hjälptexter!A4" display="Räkn" xr:uid="{72A5F037-7692-48EA-B2D3-5F244480FF3C}"/>
    <hyperlink ref="L1" r:id="rId1" xr:uid="{D7658687-6E86-4F7B-8AD2-3F48FE76FCC5}"/>
  </hyperlinks>
  <pageMargins left="0.51181102362204722" right="0.31496062992125984" top="0.43307086614173229" bottom="0.43307086614173229" header="0.19685039370078741" footer="0.31496062992125984"/>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50"/>
  <sheetViews>
    <sheetView showGridLines="0" zoomScaleNormal="100" workbookViewId="0">
      <pane ySplit="5" topLeftCell="A6" activePane="bottomLeft" state="frozen"/>
      <selection activeCell="X41" sqref="X41"/>
      <selection pane="bottomLeft" activeCell="D6" sqref="D6"/>
    </sheetView>
  </sheetViews>
  <sheetFormatPr defaultRowHeight="14.5" x14ac:dyDescent="0.35"/>
  <cols>
    <col min="1" max="1" width="3.7265625" style="31" customWidth="1"/>
    <col min="2" max="2" width="4.81640625" style="31" customWidth="1"/>
    <col min="3" max="3" width="6.1796875" customWidth="1"/>
    <col min="4" max="5" width="5.7265625" style="31" customWidth="1"/>
    <col min="6" max="8" width="5.1796875" style="31" customWidth="1"/>
    <col min="9" max="9" width="5.7265625" style="31" customWidth="1"/>
    <col min="10" max="10" width="5.26953125" style="31" customWidth="1"/>
    <col min="11" max="11" width="29.26953125" customWidth="1"/>
    <col min="12" max="12" width="6.7265625" customWidth="1"/>
    <col min="13" max="13" width="3.54296875" style="124" hidden="1" customWidth="1"/>
    <col min="14" max="15" width="3.54296875" hidden="1" customWidth="1"/>
    <col min="16" max="16" width="5" customWidth="1"/>
    <col min="17" max="19" width="4.453125" hidden="1" customWidth="1"/>
    <col min="20" max="20" width="10.7265625" hidden="1" customWidth="1"/>
    <col min="21" max="21" width="12.1796875" customWidth="1"/>
    <col min="22" max="22" width="6.1796875" customWidth="1"/>
  </cols>
  <sheetData>
    <row r="1" spans="1:31" ht="31.5" customHeight="1" x14ac:dyDescent="0.5">
      <c r="A1" s="207"/>
      <c r="B1" s="123"/>
      <c r="C1" s="64"/>
      <c r="D1" s="123"/>
      <c r="E1" s="123"/>
      <c r="F1" s="123"/>
      <c r="G1" s="123"/>
      <c r="H1" s="123"/>
      <c r="I1" s="191" t="str">
        <f>"Schema för januari" &amp; RIGHT(Uppstart!K1,5)</f>
        <v>Schema för januari 2021</v>
      </c>
      <c r="J1" s="123"/>
      <c r="K1" s="64"/>
      <c r="L1" s="328" t="s">
        <v>40</v>
      </c>
      <c r="P1" s="192"/>
      <c r="V1" s="431" t="s">
        <v>223</v>
      </c>
      <c r="W1" s="431"/>
      <c r="X1" s="431"/>
      <c r="Y1" s="431"/>
    </row>
    <row r="2" spans="1:31" ht="15.75" customHeight="1" x14ac:dyDescent="0.35">
      <c r="A2" s="208"/>
      <c r="I2" s="40" t="s">
        <v>36</v>
      </c>
      <c r="J2" s="432" t="str">
        <f>IF(Uppstart!C5="Skriv ditt namn här","Skriv ditt namn på fliken Uppstart",Uppstart!C5)</f>
        <v>Skriv ditt namn på fliken Uppstart</v>
      </c>
      <c r="K2" s="432"/>
      <c r="P2" s="126"/>
      <c r="V2" t="s">
        <v>225</v>
      </c>
    </row>
    <row r="3" spans="1:31" x14ac:dyDescent="0.35">
      <c r="A3" s="161"/>
      <c r="J3" s="125" t="str">
        <f>IF(Uppstart!C6="Skriv arbetsgivarens namn här","Skriv arbetsgivarens namn på fliken Uppstart",Uppstart!C6)</f>
        <v>Skriv arbetsgivarens namn på fliken Uppstart</v>
      </c>
      <c r="P3" s="126"/>
      <c r="V3" t="s">
        <v>227</v>
      </c>
      <c r="W3" t="s">
        <v>228</v>
      </c>
    </row>
    <row r="4" spans="1:31" x14ac:dyDescent="0.35">
      <c r="A4" s="209"/>
      <c r="B4" s="433" t="s">
        <v>229</v>
      </c>
      <c r="C4" s="433"/>
      <c r="D4" s="433"/>
      <c r="E4" s="433"/>
      <c r="F4" s="433"/>
      <c r="G4" s="433"/>
      <c r="H4" s="433"/>
      <c r="I4" s="433"/>
      <c r="J4" s="433"/>
      <c r="K4" s="433"/>
      <c r="L4" s="433"/>
      <c r="P4" s="287"/>
      <c r="Q4" s="434" t="s">
        <v>230</v>
      </c>
      <c r="R4" s="435"/>
      <c r="S4" s="435"/>
      <c r="V4" t="s">
        <v>231</v>
      </c>
      <c r="W4" t="s">
        <v>232</v>
      </c>
    </row>
    <row r="5" spans="1:31" s="31" customFormat="1" ht="35.5" x14ac:dyDescent="0.35">
      <c r="A5" s="127" t="s">
        <v>137</v>
      </c>
      <c r="B5" s="127" t="s">
        <v>180</v>
      </c>
      <c r="C5" s="127" t="s">
        <v>181</v>
      </c>
      <c r="D5" s="127" t="s">
        <v>233</v>
      </c>
      <c r="E5" s="127" t="s">
        <v>59</v>
      </c>
      <c r="F5" s="127" t="s">
        <v>60</v>
      </c>
      <c r="G5" s="127" t="s">
        <v>61</v>
      </c>
      <c r="H5" s="127" t="s">
        <v>62</v>
      </c>
      <c r="I5" s="193" t="s">
        <v>234</v>
      </c>
      <c r="J5" s="127" t="s">
        <v>235</v>
      </c>
      <c r="K5" s="18" t="s">
        <v>236</v>
      </c>
      <c r="L5" s="140" t="s">
        <v>237</v>
      </c>
      <c r="M5" s="128" t="s">
        <v>238</v>
      </c>
      <c r="N5" s="40" t="s">
        <v>239</v>
      </c>
      <c r="O5" s="40" t="s">
        <v>240</v>
      </c>
      <c r="P5" s="193" t="s">
        <v>241</v>
      </c>
      <c r="Q5" s="194" t="s">
        <v>97</v>
      </c>
      <c r="R5" s="195" t="s">
        <v>98</v>
      </c>
      <c r="S5" s="195" t="s">
        <v>99</v>
      </c>
      <c r="U5" s="129"/>
      <c r="V5" s="155" t="s">
        <v>242</v>
      </c>
      <c r="W5" s="436" t="s">
        <v>243</v>
      </c>
      <c r="X5" s="437"/>
      <c r="Y5" s="437"/>
      <c r="Z5" s="437"/>
      <c r="AA5" s="437"/>
      <c r="AB5" s="437"/>
      <c r="AC5" s="437"/>
      <c r="AD5" s="437"/>
      <c r="AE5" s="437"/>
    </row>
    <row r="6" spans="1:31" x14ac:dyDescent="0.35">
      <c r="A6" s="18" t="str">
        <f>IF(IF(B6&gt;=Admin1!$B$4,IF(B6&lt;=Admin1!$C$4,"A",IF(B6&gt;=Admin1!$B$5,IF(B6&lt;=Admin1!$C$5,"B",IF(B6&gt;=Admin1!$B$6,IF(B6&lt;=Admin1!$C$6,"C","--"))))))=FALSE,"--",IF(B6&gt;=Admin1!$B$4,IF(B6&lt;=Admin1!$C$4,"A",IF(B6&gt;=Admin1!$B$5,IF(B6&lt;=Admin1!$C$5,"B",IF(B6&gt;=Admin1!$B$6,IF(B6&lt;=Admin1!$C$6,"C","--")))))))</f>
        <v>A</v>
      </c>
      <c r="B6" s="119">
        <f>Admin2!A2</f>
        <v>44197</v>
      </c>
      <c r="C6" s="119" t="str">
        <f>Admin2!B2</f>
        <v>Fre</v>
      </c>
      <c r="D6" s="345"/>
      <c r="E6" s="288"/>
      <c r="F6" s="288"/>
      <c r="G6" s="288"/>
      <c r="H6" s="288"/>
      <c r="I6" s="288"/>
      <c r="J6" s="260" t="str">
        <f>T6</f>
        <v/>
      </c>
      <c r="K6" s="308"/>
      <c r="L6" s="290"/>
      <c r="M6" s="124">
        <f t="shared" ref="M6:M36" si="0">IF(E6&gt;0,0,IF(F6&gt;0,1,0))</f>
        <v>0</v>
      </c>
      <c r="N6" s="124">
        <f t="shared" ref="N6:N36" si="1">IF(E6&gt;0,0,IF(G6&gt;0,1-M6,0))</f>
        <v>0</v>
      </c>
      <c r="O6" s="124">
        <f t="shared" ref="O6:O36" si="2">IF(E6&gt;0,0,IF(H6&gt;0,1-M6-N6,0))</f>
        <v>0</v>
      </c>
      <c r="P6" s="196">
        <f>Q6+R6+S6</f>
        <v>0</v>
      </c>
      <c r="Q6" s="197">
        <f>IF(I6&gt;0,IF(A6="A",Semester!$B$17,0),0)</f>
        <v>0</v>
      </c>
      <c r="R6" s="198">
        <f>IF(I6&gt;0,IF(A6="B",Semester!$C$17,0),0)</f>
        <v>0</v>
      </c>
      <c r="S6" s="198">
        <f>IF(I6&gt;0,IF(A6="C",Semester!$D$17,0),0)</f>
        <v>0</v>
      </c>
      <c r="T6" s="31" t="str">
        <f t="shared" ref="T6:T36" si="3">IF(E6=".",IF(SUM(F6:I6)=0,D6*-1,"Fel1"),IF(SUM(E6:I6)=0,"",IF(I6&gt;0,IF(D6=I6,IF(SUM(E6:H6)=0,"","Fel2"),"Fel3"),IF(SUM(F6:H6)&gt;0,IF(SUM(E6:H6)&lt;=D6,IF(D6-SUM(E6:H6)=0,"",SUM(E6:H6)-D6),"Fel4"),IF(D6-E6=0,"",E6-D6)))))</f>
        <v/>
      </c>
      <c r="U6" t="str">
        <f>Admin2!C2</f>
        <v>Nyårsdagen</v>
      </c>
    </row>
    <row r="7" spans="1:31" x14ac:dyDescent="0.35">
      <c r="A7" s="18" t="str">
        <f>IF(IF(B7&gt;=Admin1!$B$4,IF(B7&lt;=Admin1!$C$4,"A",IF(B7&gt;=Admin1!$B$5,IF(B7&lt;=Admin1!$C$5,"B",IF(B7&gt;=Admin1!$B$6,IF(B7&lt;=Admin1!$C$6,"C","--"))))))=FALSE,"--",IF(B7&gt;=Admin1!$B$4,IF(B7&lt;=Admin1!$C$4,"A",IF(B7&gt;=Admin1!$B$5,IF(B7&lt;=Admin1!$C$5,"B",IF(B7&gt;=Admin1!$B$6,IF(B7&lt;=Admin1!$C$6,"C","--")))))))</f>
        <v>A</v>
      </c>
      <c r="B7" s="119">
        <f>Admin2!A3</f>
        <v>44198</v>
      </c>
      <c r="C7" s="119" t="str">
        <f>Admin2!B3</f>
        <v>Lör</v>
      </c>
      <c r="D7" s="345"/>
      <c r="E7" s="288"/>
      <c r="F7" s="288"/>
      <c r="G7" s="288"/>
      <c r="H7" s="288"/>
      <c r="I7" s="288"/>
      <c r="J7" s="260" t="str">
        <f t="shared" ref="J7:J36" si="4">T7</f>
        <v/>
      </c>
      <c r="K7" s="308"/>
      <c r="L7" s="290"/>
      <c r="M7" s="124">
        <f t="shared" si="0"/>
        <v>0</v>
      </c>
      <c r="N7" s="124">
        <f t="shared" si="1"/>
        <v>0</v>
      </c>
      <c r="O7" s="124">
        <f t="shared" si="2"/>
        <v>0</v>
      </c>
      <c r="P7" s="196">
        <f t="shared" ref="P7:P36" si="5">Q7+R7+S7</f>
        <v>0</v>
      </c>
      <c r="Q7" s="197">
        <f>IF(I7&gt;0,IF(A7="A",Semester!$B$17,0),0)</f>
        <v>0</v>
      </c>
      <c r="R7" s="198">
        <f>IF(I7&gt;0,IF(A7="B",Semester!$C$17,0),0)</f>
        <v>0</v>
      </c>
      <c r="S7" s="198">
        <f>IF(I7&gt;0,IF(A7="C",Semester!$D$17,0),0)</f>
        <v>0</v>
      </c>
      <c r="T7" s="31" t="str">
        <f t="shared" si="3"/>
        <v/>
      </c>
      <c r="U7" t="str">
        <f>Admin2!C3</f>
        <v/>
      </c>
    </row>
    <row r="8" spans="1:31" x14ac:dyDescent="0.35">
      <c r="A8" s="18" t="str">
        <f>IF(IF(B8&gt;=Admin1!$B$4,IF(B8&lt;=Admin1!$C$4,"A",IF(B8&gt;=Admin1!$B$5,IF(B8&lt;=Admin1!$C$5,"B",IF(B8&gt;=Admin1!$B$6,IF(B8&lt;=Admin1!$C$6,"C","--"))))))=FALSE,"--",IF(B8&gt;=Admin1!$B$4,IF(B8&lt;=Admin1!$C$4,"A",IF(B8&gt;=Admin1!$B$5,IF(B8&lt;=Admin1!$C$5,"B",IF(B8&gt;=Admin1!$B$6,IF(B8&lt;=Admin1!$C$6,"C","--")))))))</f>
        <v>A</v>
      </c>
      <c r="B8" s="119">
        <f>Admin2!A4</f>
        <v>44199</v>
      </c>
      <c r="C8" s="119" t="str">
        <f>Admin2!B4</f>
        <v>Sön</v>
      </c>
      <c r="D8" s="345"/>
      <c r="E8" s="288"/>
      <c r="F8" s="288"/>
      <c r="G8" s="288"/>
      <c r="H8" s="288"/>
      <c r="I8" s="288"/>
      <c r="J8" s="260" t="str">
        <f t="shared" si="4"/>
        <v/>
      </c>
      <c r="K8" s="308"/>
      <c r="L8" s="290"/>
      <c r="M8" s="124">
        <f t="shared" si="0"/>
        <v>0</v>
      </c>
      <c r="N8" s="124">
        <f t="shared" si="1"/>
        <v>0</v>
      </c>
      <c r="O8" s="124">
        <f t="shared" si="2"/>
        <v>0</v>
      </c>
      <c r="P8" s="196">
        <f t="shared" si="5"/>
        <v>0</v>
      </c>
      <c r="Q8" s="197">
        <f>IF(I8&gt;0,IF(A8="A",Semester!$B$17,0),0)</f>
        <v>0</v>
      </c>
      <c r="R8" s="198">
        <f>IF(I8&gt;0,IF(A8="B",Semester!$C$17,0),0)</f>
        <v>0</v>
      </c>
      <c r="S8" s="198">
        <f>IF(I8&gt;0,IF(A8="C",Semester!$D$17,0),0)</f>
        <v>0</v>
      </c>
      <c r="T8" s="31" t="str">
        <f t="shared" si="3"/>
        <v/>
      </c>
      <c r="U8" t="str">
        <f>Admin2!C4</f>
        <v/>
      </c>
    </row>
    <row r="9" spans="1:31" x14ac:dyDescent="0.35">
      <c r="A9" s="18" t="str">
        <f>IF(IF(B9&gt;=Admin1!$B$4,IF(B9&lt;=Admin1!$C$4,"A",IF(B9&gt;=Admin1!$B$5,IF(B9&lt;=Admin1!$C$5,"B",IF(B9&gt;=Admin1!$B$6,IF(B9&lt;=Admin1!$C$6,"C","--"))))))=FALSE,"--",IF(B9&gt;=Admin1!$B$4,IF(B9&lt;=Admin1!$C$4,"A",IF(B9&gt;=Admin1!$B$5,IF(B9&lt;=Admin1!$C$5,"B",IF(B9&gt;=Admin1!$B$6,IF(B9&lt;=Admin1!$C$6,"C","--")))))))</f>
        <v>A</v>
      </c>
      <c r="B9" s="119">
        <f>Admin2!A5</f>
        <v>44200</v>
      </c>
      <c r="C9" s="119" t="str">
        <f>Admin2!B5</f>
        <v>Mån</v>
      </c>
      <c r="D9" s="345"/>
      <c r="E9" s="288"/>
      <c r="F9" s="288"/>
      <c r="G9" s="288"/>
      <c r="H9" s="288"/>
      <c r="I9" s="288"/>
      <c r="J9" s="260" t="str">
        <f t="shared" si="4"/>
        <v/>
      </c>
      <c r="K9" s="308"/>
      <c r="L9" s="290"/>
      <c r="M9" s="124">
        <f t="shared" si="0"/>
        <v>0</v>
      </c>
      <c r="N9" s="124">
        <f t="shared" si="1"/>
        <v>0</v>
      </c>
      <c r="O9" s="124">
        <f t="shared" si="2"/>
        <v>0</v>
      </c>
      <c r="P9" s="196">
        <f t="shared" si="5"/>
        <v>0</v>
      </c>
      <c r="Q9" s="197">
        <f>IF(I9&gt;0,IF(A9="A",Semester!$B$17,0),0)</f>
        <v>0</v>
      </c>
      <c r="R9" s="198">
        <f>IF(I9&gt;0,IF(A9="B",Semester!$C$17,0),0)</f>
        <v>0</v>
      </c>
      <c r="S9" s="198">
        <f>IF(I9&gt;0,IF(A9="C",Semester!$D$17,0),0)</f>
        <v>0</v>
      </c>
      <c r="T9" s="31" t="str">
        <f t="shared" si="3"/>
        <v/>
      </c>
      <c r="U9" t="str">
        <f>Admin2!C5</f>
        <v/>
      </c>
    </row>
    <row r="10" spans="1:31" x14ac:dyDescent="0.35">
      <c r="A10" s="18" t="str">
        <f>IF(IF(B10&gt;=Admin1!$B$4,IF(B10&lt;=Admin1!$C$4,"A",IF(B10&gt;=Admin1!$B$5,IF(B10&lt;=Admin1!$C$5,"B",IF(B10&gt;=Admin1!$B$6,IF(B10&lt;=Admin1!$C$6,"C","--"))))))=FALSE,"--",IF(B10&gt;=Admin1!$B$4,IF(B10&lt;=Admin1!$C$4,"A",IF(B10&gt;=Admin1!$B$5,IF(B10&lt;=Admin1!$C$5,"B",IF(B10&gt;=Admin1!$B$6,IF(B10&lt;=Admin1!$C$6,"C","--")))))))</f>
        <v>A</v>
      </c>
      <c r="B10" s="119">
        <f>Admin2!A6</f>
        <v>44201</v>
      </c>
      <c r="C10" s="119" t="str">
        <f>Admin2!B6</f>
        <v>Tis</v>
      </c>
      <c r="D10" s="345"/>
      <c r="E10" s="288"/>
      <c r="F10" s="288"/>
      <c r="G10" s="288"/>
      <c r="H10" s="288"/>
      <c r="I10" s="288"/>
      <c r="J10" s="260" t="str">
        <f t="shared" si="4"/>
        <v/>
      </c>
      <c r="K10" s="308"/>
      <c r="L10" s="290"/>
      <c r="M10" s="124">
        <f t="shared" si="0"/>
        <v>0</v>
      </c>
      <c r="N10" s="124">
        <f t="shared" si="1"/>
        <v>0</v>
      </c>
      <c r="O10" s="124">
        <f t="shared" si="2"/>
        <v>0</v>
      </c>
      <c r="P10" s="196">
        <f t="shared" si="5"/>
        <v>0</v>
      </c>
      <c r="Q10" s="197">
        <f>IF(I10&gt;0,IF(A10="A",Semester!$B$17,0),0)</f>
        <v>0</v>
      </c>
      <c r="R10" s="198">
        <f>IF(I10&gt;0,IF(A10="B",Semester!$C$17,0),0)</f>
        <v>0</v>
      </c>
      <c r="S10" s="198">
        <f>IF(I10&gt;0,IF(A10="C",Semester!$D$17,0),0)</f>
        <v>0</v>
      </c>
      <c r="T10" s="31" t="str">
        <f t="shared" si="3"/>
        <v/>
      </c>
      <c r="U10" t="str">
        <f>Admin2!C6</f>
        <v/>
      </c>
    </row>
    <row r="11" spans="1:31" x14ac:dyDescent="0.35">
      <c r="A11" s="18" t="str">
        <f>IF(IF(B11&gt;=Admin1!$B$4,IF(B11&lt;=Admin1!$C$4,"A",IF(B11&gt;=Admin1!$B$5,IF(B11&lt;=Admin1!$C$5,"B",IF(B11&gt;=Admin1!$B$6,IF(B11&lt;=Admin1!$C$6,"C","--"))))))=FALSE,"--",IF(B11&gt;=Admin1!$B$4,IF(B11&lt;=Admin1!$C$4,"A",IF(B11&gt;=Admin1!$B$5,IF(B11&lt;=Admin1!$C$5,"B",IF(B11&gt;=Admin1!$B$6,IF(B11&lt;=Admin1!$C$6,"C","--")))))))</f>
        <v>A</v>
      </c>
      <c r="B11" s="119">
        <f>Admin2!A7</f>
        <v>44202</v>
      </c>
      <c r="C11" s="119" t="str">
        <f>Admin2!B7</f>
        <v>Ons</v>
      </c>
      <c r="D11" s="345"/>
      <c r="E11" s="288"/>
      <c r="F11" s="288"/>
      <c r="G11" s="288"/>
      <c r="H11" s="288"/>
      <c r="I11" s="288"/>
      <c r="J11" s="260" t="str">
        <f t="shared" si="4"/>
        <v/>
      </c>
      <c r="K11" s="308"/>
      <c r="L11" s="290"/>
      <c r="M11" s="124">
        <f t="shared" si="0"/>
        <v>0</v>
      </c>
      <c r="N11" s="124">
        <f t="shared" si="1"/>
        <v>0</v>
      </c>
      <c r="O11" s="124">
        <f t="shared" si="2"/>
        <v>0</v>
      </c>
      <c r="P11" s="196">
        <f t="shared" si="5"/>
        <v>0</v>
      </c>
      <c r="Q11" s="197">
        <f>IF(I11&gt;0,IF(A11="A",Semester!$B$17,0),0)</f>
        <v>0</v>
      </c>
      <c r="R11" s="198">
        <f>IF(I11&gt;0,IF(A11="B",Semester!$C$17,0),0)</f>
        <v>0</v>
      </c>
      <c r="S11" s="198">
        <f>IF(I11&gt;0,IF(A11="C",Semester!$D$17,0),0)</f>
        <v>0</v>
      </c>
      <c r="T11" s="31" t="str">
        <f t="shared" si="3"/>
        <v/>
      </c>
      <c r="U11" t="str">
        <f>Admin2!C7</f>
        <v>Trettondedag jul</v>
      </c>
    </row>
    <row r="12" spans="1:31" x14ac:dyDescent="0.35">
      <c r="A12" s="18" t="str">
        <f>IF(IF(B12&gt;=Admin1!$B$4,IF(B12&lt;=Admin1!$C$4,"A",IF(B12&gt;=Admin1!$B$5,IF(B12&lt;=Admin1!$C$5,"B",IF(B12&gt;=Admin1!$B$6,IF(B12&lt;=Admin1!$C$6,"C","--"))))))=FALSE,"--",IF(B12&gt;=Admin1!$B$4,IF(B12&lt;=Admin1!$C$4,"A",IF(B12&gt;=Admin1!$B$5,IF(B12&lt;=Admin1!$C$5,"B",IF(B12&gt;=Admin1!$B$6,IF(B12&lt;=Admin1!$C$6,"C","--")))))))</f>
        <v>A</v>
      </c>
      <c r="B12" s="119">
        <f>Admin2!A8</f>
        <v>44203</v>
      </c>
      <c r="C12" s="119" t="str">
        <f>Admin2!B8</f>
        <v>Tor</v>
      </c>
      <c r="D12" s="345"/>
      <c r="E12" s="288"/>
      <c r="F12" s="288"/>
      <c r="G12" s="288"/>
      <c r="H12" s="288"/>
      <c r="I12" s="288"/>
      <c r="J12" s="260" t="str">
        <f t="shared" si="4"/>
        <v/>
      </c>
      <c r="K12" s="308"/>
      <c r="L12" s="290"/>
      <c r="M12" s="124">
        <f t="shared" si="0"/>
        <v>0</v>
      </c>
      <c r="N12" s="124">
        <f t="shared" si="1"/>
        <v>0</v>
      </c>
      <c r="O12" s="124">
        <f t="shared" si="2"/>
        <v>0</v>
      </c>
      <c r="P12" s="196">
        <f t="shared" si="5"/>
        <v>0</v>
      </c>
      <c r="Q12" s="197">
        <f>IF(I12&gt;0,IF(A12="A",Semester!$B$17,0),0)</f>
        <v>0</v>
      </c>
      <c r="R12" s="198">
        <f>IF(I12&gt;0,IF(A12="B",Semester!$C$17,0),0)</f>
        <v>0</v>
      </c>
      <c r="S12" s="198">
        <f>IF(I12&gt;0,IF(A12="C",Semester!$D$17,0),0)</f>
        <v>0</v>
      </c>
      <c r="T12" s="31" t="str">
        <f t="shared" si="3"/>
        <v/>
      </c>
      <c r="U12" t="str">
        <f>Admin2!C8</f>
        <v/>
      </c>
    </row>
    <row r="13" spans="1:31" x14ac:dyDescent="0.35">
      <c r="A13" s="18" t="str">
        <f>IF(IF(B13&gt;=Admin1!$B$4,IF(B13&lt;=Admin1!$C$4,"A",IF(B13&gt;=Admin1!$B$5,IF(B13&lt;=Admin1!$C$5,"B",IF(B13&gt;=Admin1!$B$6,IF(B13&lt;=Admin1!$C$6,"C","--"))))))=FALSE,"--",IF(B13&gt;=Admin1!$B$4,IF(B13&lt;=Admin1!$C$4,"A",IF(B13&gt;=Admin1!$B$5,IF(B13&lt;=Admin1!$C$5,"B",IF(B13&gt;=Admin1!$B$6,IF(B13&lt;=Admin1!$C$6,"C","--")))))))</f>
        <v>A</v>
      </c>
      <c r="B13" s="119">
        <f>Admin2!A9</f>
        <v>44204</v>
      </c>
      <c r="C13" s="119" t="str">
        <f>Admin2!B9</f>
        <v>Fre</v>
      </c>
      <c r="D13" s="345"/>
      <c r="E13" s="288"/>
      <c r="F13" s="288"/>
      <c r="G13" s="288"/>
      <c r="H13" s="288"/>
      <c r="I13" s="288"/>
      <c r="J13" s="260" t="str">
        <f t="shared" si="4"/>
        <v/>
      </c>
      <c r="K13" s="308"/>
      <c r="L13" s="290"/>
      <c r="M13" s="124">
        <f t="shared" si="0"/>
        <v>0</v>
      </c>
      <c r="N13" s="124">
        <f t="shared" si="1"/>
        <v>0</v>
      </c>
      <c r="O13" s="124">
        <f t="shared" si="2"/>
        <v>0</v>
      </c>
      <c r="P13" s="196">
        <f t="shared" si="5"/>
        <v>0</v>
      </c>
      <c r="Q13" s="197">
        <f>IF(I13&gt;0,IF(A13="A",Semester!$B$17,0),0)</f>
        <v>0</v>
      </c>
      <c r="R13" s="198">
        <f>IF(I13&gt;0,IF(A13="B",Semester!$C$17,0),0)</f>
        <v>0</v>
      </c>
      <c r="S13" s="198">
        <f>IF(I13&gt;0,IF(A13="C",Semester!$D$17,0),0)</f>
        <v>0</v>
      </c>
      <c r="T13" s="31" t="str">
        <f t="shared" si="3"/>
        <v/>
      </c>
      <c r="U13" t="str">
        <f>Admin2!C9</f>
        <v/>
      </c>
    </row>
    <row r="14" spans="1:31" x14ac:dyDescent="0.35">
      <c r="A14" s="18" t="str">
        <f>IF(IF(B14&gt;=Admin1!$B$4,IF(B14&lt;=Admin1!$C$4,"A",IF(B14&gt;=Admin1!$B$5,IF(B14&lt;=Admin1!$C$5,"B",IF(B14&gt;=Admin1!$B$6,IF(B14&lt;=Admin1!$C$6,"C","--"))))))=FALSE,"--",IF(B14&gt;=Admin1!$B$4,IF(B14&lt;=Admin1!$C$4,"A",IF(B14&gt;=Admin1!$B$5,IF(B14&lt;=Admin1!$C$5,"B",IF(B14&gt;=Admin1!$B$6,IF(B14&lt;=Admin1!$C$6,"C","--")))))))</f>
        <v>A</v>
      </c>
      <c r="B14" s="119">
        <f>Admin2!A10</f>
        <v>44205</v>
      </c>
      <c r="C14" s="119" t="str">
        <f>Admin2!B10</f>
        <v>Lör</v>
      </c>
      <c r="D14" s="345"/>
      <c r="E14" s="288"/>
      <c r="F14" s="288"/>
      <c r="G14" s="288"/>
      <c r="H14" s="288"/>
      <c r="I14" s="288"/>
      <c r="J14" s="260" t="str">
        <f t="shared" si="4"/>
        <v/>
      </c>
      <c r="K14" s="308"/>
      <c r="L14" s="290"/>
      <c r="M14" s="124">
        <f t="shared" si="0"/>
        <v>0</v>
      </c>
      <c r="N14" s="124">
        <f t="shared" si="1"/>
        <v>0</v>
      </c>
      <c r="O14" s="124">
        <f t="shared" si="2"/>
        <v>0</v>
      </c>
      <c r="P14" s="196">
        <f t="shared" si="5"/>
        <v>0</v>
      </c>
      <c r="Q14" s="197">
        <f>IF(I14&gt;0,IF(A14="A",Semester!$B$17,0),0)</f>
        <v>0</v>
      </c>
      <c r="R14" s="198">
        <f>IF(I14&gt;0,IF(A14="B",Semester!$C$17,0),0)</f>
        <v>0</v>
      </c>
      <c r="S14" s="198">
        <f>IF(I14&gt;0,IF(A14="C",Semester!$D$17,0),0)</f>
        <v>0</v>
      </c>
      <c r="T14" s="31" t="str">
        <f t="shared" si="3"/>
        <v/>
      </c>
      <c r="U14" t="str">
        <f>Admin2!C10</f>
        <v/>
      </c>
    </row>
    <row r="15" spans="1:31" x14ac:dyDescent="0.35">
      <c r="A15" s="18" t="str">
        <f>IF(IF(B15&gt;=Admin1!$B$4,IF(B15&lt;=Admin1!$C$4,"A",IF(B15&gt;=Admin1!$B$5,IF(B15&lt;=Admin1!$C$5,"B",IF(B15&gt;=Admin1!$B$6,IF(B15&lt;=Admin1!$C$6,"C","--"))))))=FALSE,"--",IF(B15&gt;=Admin1!$B$4,IF(B15&lt;=Admin1!$C$4,"A",IF(B15&gt;=Admin1!$B$5,IF(B15&lt;=Admin1!$C$5,"B",IF(B15&gt;=Admin1!$B$6,IF(B15&lt;=Admin1!$C$6,"C","--")))))))</f>
        <v>A</v>
      </c>
      <c r="B15" s="119">
        <f>Admin2!A11</f>
        <v>44206</v>
      </c>
      <c r="C15" s="119" t="str">
        <f>Admin2!B11</f>
        <v>Sön</v>
      </c>
      <c r="D15" s="345"/>
      <c r="E15" s="288"/>
      <c r="F15" s="288"/>
      <c r="G15" s="288"/>
      <c r="H15" s="288"/>
      <c r="I15" s="288"/>
      <c r="J15" s="260" t="str">
        <f t="shared" si="4"/>
        <v/>
      </c>
      <c r="K15" s="308"/>
      <c r="L15" s="290"/>
      <c r="M15" s="124">
        <f t="shared" si="0"/>
        <v>0</v>
      </c>
      <c r="N15" s="124">
        <f t="shared" si="1"/>
        <v>0</v>
      </c>
      <c r="O15" s="124">
        <f t="shared" si="2"/>
        <v>0</v>
      </c>
      <c r="P15" s="196">
        <f t="shared" si="5"/>
        <v>0</v>
      </c>
      <c r="Q15" s="197">
        <f>IF(I15&gt;0,IF(A15="A",Semester!$B$17,0),0)</f>
        <v>0</v>
      </c>
      <c r="R15" s="198">
        <f>IF(I15&gt;0,IF(A15="B",Semester!$C$17,0),0)</f>
        <v>0</v>
      </c>
      <c r="S15" s="198">
        <f>IF(I15&gt;0,IF(A15="C",Semester!$D$17,0),0)</f>
        <v>0</v>
      </c>
      <c r="T15" s="31" t="str">
        <f t="shared" si="3"/>
        <v/>
      </c>
      <c r="U15" t="str">
        <f>Admin2!C11</f>
        <v/>
      </c>
    </row>
    <row r="16" spans="1:31" x14ac:dyDescent="0.35">
      <c r="A16" s="18" t="str">
        <f>IF(IF(B16&gt;=Admin1!$B$4,IF(B16&lt;=Admin1!$C$4,"A",IF(B16&gt;=Admin1!$B$5,IF(B16&lt;=Admin1!$C$5,"B",IF(B16&gt;=Admin1!$B$6,IF(B16&lt;=Admin1!$C$6,"C","--"))))))=FALSE,"--",IF(B16&gt;=Admin1!$B$4,IF(B16&lt;=Admin1!$C$4,"A",IF(B16&gt;=Admin1!$B$5,IF(B16&lt;=Admin1!$C$5,"B",IF(B16&gt;=Admin1!$B$6,IF(B16&lt;=Admin1!$C$6,"C","--")))))))</f>
        <v>A</v>
      </c>
      <c r="B16" s="119">
        <f>Admin2!A12</f>
        <v>44207</v>
      </c>
      <c r="C16" s="119" t="str">
        <f>Admin2!B12</f>
        <v>Mån</v>
      </c>
      <c r="D16" s="345"/>
      <c r="E16" s="288"/>
      <c r="F16" s="288"/>
      <c r="G16" s="288"/>
      <c r="H16" s="288"/>
      <c r="I16" s="288"/>
      <c r="J16" s="260" t="str">
        <f t="shared" si="4"/>
        <v/>
      </c>
      <c r="K16" s="308"/>
      <c r="L16" s="290"/>
      <c r="M16" s="124">
        <f t="shared" si="0"/>
        <v>0</v>
      </c>
      <c r="N16" s="124">
        <f t="shared" si="1"/>
        <v>0</v>
      </c>
      <c r="O16" s="124">
        <f t="shared" si="2"/>
        <v>0</v>
      </c>
      <c r="P16" s="196">
        <f t="shared" si="5"/>
        <v>0</v>
      </c>
      <c r="Q16" s="197">
        <f>IF(I16&gt;0,IF(A16="A",Semester!$B$17,0),0)</f>
        <v>0</v>
      </c>
      <c r="R16" s="198">
        <f>IF(I16&gt;0,IF(A16="B",Semester!$C$17,0),0)</f>
        <v>0</v>
      </c>
      <c r="S16" s="198">
        <f>IF(I16&gt;0,IF(A16="C",Semester!$D$17,0),0)</f>
        <v>0</v>
      </c>
      <c r="T16" s="31" t="str">
        <f t="shared" si="3"/>
        <v/>
      </c>
      <c r="U16" t="str">
        <f>Admin2!C12</f>
        <v/>
      </c>
    </row>
    <row r="17" spans="1:21" x14ac:dyDescent="0.35">
      <c r="A17" s="18" t="str">
        <f>IF(IF(B17&gt;=Admin1!$B$4,IF(B17&lt;=Admin1!$C$4,"A",IF(B17&gt;=Admin1!$B$5,IF(B17&lt;=Admin1!$C$5,"B",IF(B17&gt;=Admin1!$B$6,IF(B17&lt;=Admin1!$C$6,"C","--"))))))=FALSE,"--",IF(B17&gt;=Admin1!$B$4,IF(B17&lt;=Admin1!$C$4,"A",IF(B17&gt;=Admin1!$B$5,IF(B17&lt;=Admin1!$C$5,"B",IF(B17&gt;=Admin1!$B$6,IF(B17&lt;=Admin1!$C$6,"C","--")))))))</f>
        <v>A</v>
      </c>
      <c r="B17" s="119">
        <f>Admin2!A13</f>
        <v>44208</v>
      </c>
      <c r="C17" s="119" t="str">
        <f>Admin2!B13</f>
        <v>Tis</v>
      </c>
      <c r="D17" s="345"/>
      <c r="E17" s="288"/>
      <c r="F17" s="288"/>
      <c r="G17" s="288"/>
      <c r="H17" s="288"/>
      <c r="I17" s="288"/>
      <c r="J17" s="260" t="str">
        <f t="shared" si="4"/>
        <v/>
      </c>
      <c r="K17" s="308"/>
      <c r="L17" s="290"/>
      <c r="M17" s="124">
        <f t="shared" si="0"/>
        <v>0</v>
      </c>
      <c r="N17" s="124">
        <f t="shared" si="1"/>
        <v>0</v>
      </c>
      <c r="O17" s="124">
        <f t="shared" si="2"/>
        <v>0</v>
      </c>
      <c r="P17" s="196">
        <f t="shared" si="5"/>
        <v>0</v>
      </c>
      <c r="Q17" s="197">
        <f>IF(I17&gt;0,IF(A17="A",Semester!$B$17,0),0)</f>
        <v>0</v>
      </c>
      <c r="R17" s="198">
        <f>IF(I17&gt;0,IF(A17="B",Semester!$C$17,0),0)</f>
        <v>0</v>
      </c>
      <c r="S17" s="198">
        <f>IF(I17&gt;0,IF(A17="C",Semester!$D$17,0),0)</f>
        <v>0</v>
      </c>
      <c r="T17" s="31" t="str">
        <f t="shared" si="3"/>
        <v/>
      </c>
      <c r="U17" t="str">
        <f>Admin2!C13</f>
        <v/>
      </c>
    </row>
    <row r="18" spans="1:21" x14ac:dyDescent="0.35">
      <c r="A18" s="18" t="str">
        <f>IF(IF(B18&gt;=Admin1!$B$4,IF(B18&lt;=Admin1!$C$4,"A",IF(B18&gt;=Admin1!$B$5,IF(B18&lt;=Admin1!$C$5,"B",IF(B18&gt;=Admin1!$B$6,IF(B18&lt;=Admin1!$C$6,"C","--"))))))=FALSE,"--",IF(B18&gt;=Admin1!$B$4,IF(B18&lt;=Admin1!$C$4,"A",IF(B18&gt;=Admin1!$B$5,IF(B18&lt;=Admin1!$C$5,"B",IF(B18&gt;=Admin1!$B$6,IF(B18&lt;=Admin1!$C$6,"C","--")))))))</f>
        <v>A</v>
      </c>
      <c r="B18" s="119">
        <f>Admin2!A14</f>
        <v>44209</v>
      </c>
      <c r="C18" s="119" t="str">
        <f>Admin2!B14</f>
        <v>Ons</v>
      </c>
      <c r="D18" s="345"/>
      <c r="E18" s="288"/>
      <c r="F18" s="288"/>
      <c r="G18" s="288"/>
      <c r="H18" s="288"/>
      <c r="I18" s="288"/>
      <c r="J18" s="260" t="str">
        <f t="shared" si="4"/>
        <v/>
      </c>
      <c r="K18" s="308"/>
      <c r="L18" s="290"/>
      <c r="M18" s="124">
        <f t="shared" si="0"/>
        <v>0</v>
      </c>
      <c r="N18" s="124">
        <f t="shared" si="1"/>
        <v>0</v>
      </c>
      <c r="O18" s="124">
        <f t="shared" si="2"/>
        <v>0</v>
      </c>
      <c r="P18" s="196">
        <f t="shared" si="5"/>
        <v>0</v>
      </c>
      <c r="Q18" s="197">
        <f>IF(I18&gt;0,IF(A18="A",Semester!$B$17,0),0)</f>
        <v>0</v>
      </c>
      <c r="R18" s="198">
        <f>IF(I18&gt;0,IF(A18="B",Semester!$C$17,0),0)</f>
        <v>0</v>
      </c>
      <c r="S18" s="198">
        <f>IF(I18&gt;0,IF(A18="C",Semester!$D$17,0),0)</f>
        <v>0</v>
      </c>
      <c r="T18" s="31" t="str">
        <f t="shared" si="3"/>
        <v/>
      </c>
      <c r="U18" t="str">
        <f>Admin2!C14</f>
        <v/>
      </c>
    </row>
    <row r="19" spans="1:21" x14ac:dyDescent="0.35">
      <c r="A19" s="18" t="str">
        <f>IF(IF(B19&gt;=Admin1!$B$4,IF(B19&lt;=Admin1!$C$4,"A",IF(B19&gt;=Admin1!$B$5,IF(B19&lt;=Admin1!$C$5,"B",IF(B19&gt;=Admin1!$B$6,IF(B19&lt;=Admin1!$C$6,"C","--"))))))=FALSE,"--",IF(B19&gt;=Admin1!$B$4,IF(B19&lt;=Admin1!$C$4,"A",IF(B19&gt;=Admin1!$B$5,IF(B19&lt;=Admin1!$C$5,"B",IF(B19&gt;=Admin1!$B$6,IF(B19&lt;=Admin1!$C$6,"C","--")))))))</f>
        <v>A</v>
      </c>
      <c r="B19" s="119">
        <f>Admin2!A15</f>
        <v>44210</v>
      </c>
      <c r="C19" s="119" t="str">
        <f>Admin2!B15</f>
        <v>Tor</v>
      </c>
      <c r="D19" s="345"/>
      <c r="E19" s="288"/>
      <c r="F19" s="288"/>
      <c r="G19" s="288"/>
      <c r="H19" s="288"/>
      <c r="I19" s="288"/>
      <c r="J19" s="260" t="str">
        <f t="shared" si="4"/>
        <v/>
      </c>
      <c r="K19" s="308"/>
      <c r="L19" s="290"/>
      <c r="M19" s="124">
        <f t="shared" si="0"/>
        <v>0</v>
      </c>
      <c r="N19" s="124">
        <f t="shared" si="1"/>
        <v>0</v>
      </c>
      <c r="O19" s="124">
        <f t="shared" si="2"/>
        <v>0</v>
      </c>
      <c r="P19" s="196">
        <f t="shared" si="5"/>
        <v>0</v>
      </c>
      <c r="Q19" s="197">
        <f>IF(I19&gt;0,IF(A19="A",Semester!$B$17,0),0)</f>
        <v>0</v>
      </c>
      <c r="R19" s="198">
        <f>IF(I19&gt;0,IF(A19="B",Semester!$C$17,0),0)</f>
        <v>0</v>
      </c>
      <c r="S19" s="198">
        <f>IF(I19&gt;0,IF(A19="C",Semester!$D$17,0),0)</f>
        <v>0</v>
      </c>
      <c r="T19" s="31" t="str">
        <f t="shared" si="3"/>
        <v/>
      </c>
      <c r="U19" t="str">
        <f>Admin2!C15</f>
        <v/>
      </c>
    </row>
    <row r="20" spans="1:21" x14ac:dyDescent="0.35">
      <c r="A20" s="18" t="str">
        <f>IF(IF(B20&gt;=Admin1!$B$4,IF(B20&lt;=Admin1!$C$4,"A",IF(B20&gt;=Admin1!$B$5,IF(B20&lt;=Admin1!$C$5,"B",IF(B20&gt;=Admin1!$B$6,IF(B20&lt;=Admin1!$C$6,"C","--"))))))=FALSE,"--",IF(B20&gt;=Admin1!$B$4,IF(B20&lt;=Admin1!$C$4,"A",IF(B20&gt;=Admin1!$B$5,IF(B20&lt;=Admin1!$C$5,"B",IF(B20&gt;=Admin1!$B$6,IF(B20&lt;=Admin1!$C$6,"C","--")))))))</f>
        <v>A</v>
      </c>
      <c r="B20" s="119">
        <f>Admin2!A16</f>
        <v>44211</v>
      </c>
      <c r="C20" s="119" t="str">
        <f>Admin2!B16</f>
        <v>Fre</v>
      </c>
      <c r="D20" s="345"/>
      <c r="E20" s="288"/>
      <c r="F20" s="288"/>
      <c r="G20" s="288"/>
      <c r="H20" s="288"/>
      <c r="I20" s="288"/>
      <c r="J20" s="260" t="str">
        <f t="shared" si="4"/>
        <v/>
      </c>
      <c r="K20" s="308"/>
      <c r="L20" s="290"/>
      <c r="M20" s="124">
        <f t="shared" si="0"/>
        <v>0</v>
      </c>
      <c r="N20" s="124">
        <f t="shared" si="1"/>
        <v>0</v>
      </c>
      <c r="O20" s="124">
        <f t="shared" si="2"/>
        <v>0</v>
      </c>
      <c r="P20" s="196">
        <f t="shared" si="5"/>
        <v>0</v>
      </c>
      <c r="Q20" s="197">
        <f>IF(I20&gt;0,IF(A20="A",Semester!$B$17,0),0)</f>
        <v>0</v>
      </c>
      <c r="R20" s="198">
        <f>IF(I20&gt;0,IF(A20="B",Semester!$C$17,0),0)</f>
        <v>0</v>
      </c>
      <c r="S20" s="198">
        <f>IF(I20&gt;0,IF(A20="C",Semester!$D$17,0),0)</f>
        <v>0</v>
      </c>
      <c r="T20" s="31" t="str">
        <f t="shared" si="3"/>
        <v/>
      </c>
      <c r="U20" t="str">
        <f>Admin2!C16</f>
        <v/>
      </c>
    </row>
    <row r="21" spans="1:21" x14ac:dyDescent="0.35">
      <c r="A21" s="18" t="str">
        <f>IF(IF(B21&gt;=Admin1!$B$4,IF(B21&lt;=Admin1!$C$4,"A",IF(B21&gt;=Admin1!$B$5,IF(B21&lt;=Admin1!$C$5,"B",IF(B21&gt;=Admin1!$B$6,IF(B21&lt;=Admin1!$C$6,"C","--"))))))=FALSE,"--",IF(B21&gt;=Admin1!$B$4,IF(B21&lt;=Admin1!$C$4,"A",IF(B21&gt;=Admin1!$B$5,IF(B21&lt;=Admin1!$C$5,"B",IF(B21&gt;=Admin1!$B$6,IF(B21&lt;=Admin1!$C$6,"C","--")))))))</f>
        <v>A</v>
      </c>
      <c r="B21" s="119">
        <f>Admin2!A17</f>
        <v>44212</v>
      </c>
      <c r="C21" s="119" t="str">
        <f>Admin2!B17</f>
        <v>Lör</v>
      </c>
      <c r="D21" s="345"/>
      <c r="E21" s="288"/>
      <c r="F21" s="288"/>
      <c r="G21" s="288"/>
      <c r="H21" s="288"/>
      <c r="I21" s="288"/>
      <c r="J21" s="260" t="str">
        <f t="shared" si="4"/>
        <v/>
      </c>
      <c r="K21" s="308"/>
      <c r="L21" s="290"/>
      <c r="M21" s="124">
        <f t="shared" si="0"/>
        <v>0</v>
      </c>
      <c r="N21" s="124">
        <f t="shared" si="1"/>
        <v>0</v>
      </c>
      <c r="O21" s="124">
        <f t="shared" si="2"/>
        <v>0</v>
      </c>
      <c r="P21" s="196">
        <f t="shared" si="5"/>
        <v>0</v>
      </c>
      <c r="Q21" s="197">
        <f>IF(I21&gt;0,IF(A21="A",Semester!$B$17,0),0)</f>
        <v>0</v>
      </c>
      <c r="R21" s="198">
        <f>IF(I21&gt;0,IF(A21="B",Semester!$C$17,0),0)</f>
        <v>0</v>
      </c>
      <c r="S21" s="198">
        <f>IF(I21&gt;0,IF(A21="C",Semester!$D$17,0),0)</f>
        <v>0</v>
      </c>
      <c r="T21" s="31" t="str">
        <f t="shared" si="3"/>
        <v/>
      </c>
      <c r="U21" t="str">
        <f>Admin2!C17</f>
        <v/>
      </c>
    </row>
    <row r="22" spans="1:21" x14ac:dyDescent="0.35">
      <c r="A22" s="18" t="str">
        <f>IF(IF(B22&gt;=Admin1!$B$4,IF(B22&lt;=Admin1!$C$4,"A",IF(B22&gt;=Admin1!$B$5,IF(B22&lt;=Admin1!$C$5,"B",IF(B22&gt;=Admin1!$B$6,IF(B22&lt;=Admin1!$C$6,"C","--"))))))=FALSE,"--",IF(B22&gt;=Admin1!$B$4,IF(B22&lt;=Admin1!$C$4,"A",IF(B22&gt;=Admin1!$B$5,IF(B22&lt;=Admin1!$C$5,"B",IF(B22&gt;=Admin1!$B$6,IF(B22&lt;=Admin1!$C$6,"C","--")))))))</f>
        <v>A</v>
      </c>
      <c r="B22" s="119">
        <f>Admin2!A18</f>
        <v>44213</v>
      </c>
      <c r="C22" s="119" t="str">
        <f>Admin2!B18</f>
        <v>Sön</v>
      </c>
      <c r="D22" s="345"/>
      <c r="E22" s="288"/>
      <c r="F22" s="288"/>
      <c r="G22" s="288"/>
      <c r="H22" s="288"/>
      <c r="I22" s="288"/>
      <c r="J22" s="260" t="str">
        <f t="shared" si="4"/>
        <v/>
      </c>
      <c r="K22" s="308"/>
      <c r="L22" s="290"/>
      <c r="M22" s="124">
        <f t="shared" si="0"/>
        <v>0</v>
      </c>
      <c r="N22" s="124">
        <f t="shared" si="1"/>
        <v>0</v>
      </c>
      <c r="O22" s="124">
        <f t="shared" si="2"/>
        <v>0</v>
      </c>
      <c r="P22" s="196">
        <f t="shared" si="5"/>
        <v>0</v>
      </c>
      <c r="Q22" s="197">
        <f>IF(I22&gt;0,IF(A22="A",Semester!$B$17,0),0)</f>
        <v>0</v>
      </c>
      <c r="R22" s="198">
        <f>IF(I22&gt;0,IF(A22="B",Semester!$C$17,0),0)</f>
        <v>0</v>
      </c>
      <c r="S22" s="198">
        <f>IF(I22&gt;0,IF(A22="C",Semester!$D$17,0),0)</f>
        <v>0</v>
      </c>
      <c r="T22" s="31" t="str">
        <f t="shared" si="3"/>
        <v/>
      </c>
      <c r="U22" t="str">
        <f>Admin2!C18</f>
        <v/>
      </c>
    </row>
    <row r="23" spans="1:21" x14ac:dyDescent="0.35">
      <c r="A23" s="18" t="str">
        <f>IF(IF(B23&gt;=Admin1!$B$4,IF(B23&lt;=Admin1!$C$4,"A",IF(B23&gt;=Admin1!$B$5,IF(B23&lt;=Admin1!$C$5,"B",IF(B23&gt;=Admin1!$B$6,IF(B23&lt;=Admin1!$C$6,"C","--"))))))=FALSE,"--",IF(B23&gt;=Admin1!$B$4,IF(B23&lt;=Admin1!$C$4,"A",IF(B23&gt;=Admin1!$B$5,IF(B23&lt;=Admin1!$C$5,"B",IF(B23&gt;=Admin1!$B$6,IF(B23&lt;=Admin1!$C$6,"C","--")))))))</f>
        <v>A</v>
      </c>
      <c r="B23" s="119">
        <f>Admin2!A19</f>
        <v>44214</v>
      </c>
      <c r="C23" s="119" t="str">
        <f>Admin2!B19</f>
        <v>Mån</v>
      </c>
      <c r="D23" s="345"/>
      <c r="E23" s="288"/>
      <c r="F23" s="288"/>
      <c r="G23" s="288"/>
      <c r="H23" s="288"/>
      <c r="I23" s="288"/>
      <c r="J23" s="260" t="str">
        <f t="shared" si="4"/>
        <v/>
      </c>
      <c r="K23" s="308"/>
      <c r="L23" s="290"/>
      <c r="M23" s="124">
        <f t="shared" si="0"/>
        <v>0</v>
      </c>
      <c r="N23" s="124">
        <f t="shared" si="1"/>
        <v>0</v>
      </c>
      <c r="O23" s="124">
        <f t="shared" si="2"/>
        <v>0</v>
      </c>
      <c r="P23" s="196">
        <f t="shared" si="5"/>
        <v>0</v>
      </c>
      <c r="Q23" s="197">
        <f>IF(I23&gt;0,IF(A23="A",Semester!$B$17,0),0)</f>
        <v>0</v>
      </c>
      <c r="R23" s="198">
        <f>IF(I23&gt;0,IF(A23="B",Semester!$C$17,0),0)</f>
        <v>0</v>
      </c>
      <c r="S23" s="198">
        <f>IF(I23&gt;0,IF(A23="C",Semester!$D$17,0),0)</f>
        <v>0</v>
      </c>
      <c r="T23" s="31" t="str">
        <f t="shared" si="3"/>
        <v/>
      </c>
      <c r="U23" t="str">
        <f>Admin2!C19</f>
        <v/>
      </c>
    </row>
    <row r="24" spans="1:21" x14ac:dyDescent="0.35">
      <c r="A24" s="18" t="str">
        <f>IF(IF(B24&gt;=Admin1!$B$4,IF(B24&lt;=Admin1!$C$4,"A",IF(B24&gt;=Admin1!$B$5,IF(B24&lt;=Admin1!$C$5,"B",IF(B24&gt;=Admin1!$B$6,IF(B24&lt;=Admin1!$C$6,"C","--"))))))=FALSE,"--",IF(B24&gt;=Admin1!$B$4,IF(B24&lt;=Admin1!$C$4,"A",IF(B24&gt;=Admin1!$B$5,IF(B24&lt;=Admin1!$C$5,"B",IF(B24&gt;=Admin1!$B$6,IF(B24&lt;=Admin1!$C$6,"C","--")))))))</f>
        <v>A</v>
      </c>
      <c r="B24" s="119">
        <f>Admin2!A20</f>
        <v>44215</v>
      </c>
      <c r="C24" s="119" t="str">
        <f>Admin2!B20</f>
        <v>Tis</v>
      </c>
      <c r="D24" s="345"/>
      <c r="E24" s="288"/>
      <c r="F24" s="288"/>
      <c r="G24" s="288"/>
      <c r="H24" s="288"/>
      <c r="I24" s="288"/>
      <c r="J24" s="260" t="str">
        <f t="shared" si="4"/>
        <v/>
      </c>
      <c r="K24" s="308"/>
      <c r="L24" s="290"/>
      <c r="M24" s="124">
        <f t="shared" si="0"/>
        <v>0</v>
      </c>
      <c r="N24" s="124">
        <f t="shared" si="1"/>
        <v>0</v>
      </c>
      <c r="O24" s="124">
        <f t="shared" si="2"/>
        <v>0</v>
      </c>
      <c r="P24" s="196">
        <f t="shared" si="5"/>
        <v>0</v>
      </c>
      <c r="Q24" s="197">
        <f>IF(I24&gt;0,IF(A24="A",Semester!$B$17,0),0)</f>
        <v>0</v>
      </c>
      <c r="R24" s="198">
        <f>IF(I24&gt;0,IF(A24="B",Semester!$C$17,0),0)</f>
        <v>0</v>
      </c>
      <c r="S24" s="198">
        <f>IF(I24&gt;0,IF(A24="C",Semester!$D$17,0),0)</f>
        <v>0</v>
      </c>
      <c r="T24" s="31" t="str">
        <f t="shared" si="3"/>
        <v/>
      </c>
      <c r="U24" t="str">
        <f>Admin2!C20</f>
        <v/>
      </c>
    </row>
    <row r="25" spans="1:21" x14ac:dyDescent="0.35">
      <c r="A25" s="18" t="str">
        <f>IF(IF(B25&gt;=Admin1!$B$4,IF(B25&lt;=Admin1!$C$4,"A",IF(B25&gt;=Admin1!$B$5,IF(B25&lt;=Admin1!$C$5,"B",IF(B25&gt;=Admin1!$B$6,IF(B25&lt;=Admin1!$C$6,"C","--"))))))=FALSE,"--",IF(B25&gt;=Admin1!$B$4,IF(B25&lt;=Admin1!$C$4,"A",IF(B25&gt;=Admin1!$B$5,IF(B25&lt;=Admin1!$C$5,"B",IF(B25&gt;=Admin1!$B$6,IF(B25&lt;=Admin1!$C$6,"C","--")))))))</f>
        <v>A</v>
      </c>
      <c r="B25" s="119">
        <f>Admin2!A21</f>
        <v>44216</v>
      </c>
      <c r="C25" s="119" t="str">
        <f>Admin2!B21</f>
        <v>Ons</v>
      </c>
      <c r="D25" s="345"/>
      <c r="E25" s="288"/>
      <c r="F25" s="288"/>
      <c r="G25" s="288"/>
      <c r="H25" s="288"/>
      <c r="I25" s="288"/>
      <c r="J25" s="260" t="str">
        <f t="shared" si="4"/>
        <v/>
      </c>
      <c r="K25" s="308"/>
      <c r="L25" s="290"/>
      <c r="M25" s="124">
        <f t="shared" si="0"/>
        <v>0</v>
      </c>
      <c r="N25" s="124">
        <f t="shared" si="1"/>
        <v>0</v>
      </c>
      <c r="O25" s="124">
        <f t="shared" si="2"/>
        <v>0</v>
      </c>
      <c r="P25" s="196">
        <f t="shared" si="5"/>
        <v>0</v>
      </c>
      <c r="Q25" s="197">
        <f>IF(I25&gt;0,IF(A25="A",Semester!$B$17,0),0)</f>
        <v>0</v>
      </c>
      <c r="R25" s="198">
        <f>IF(I25&gt;0,IF(A25="B",Semester!$C$17,0),0)</f>
        <v>0</v>
      </c>
      <c r="S25" s="198">
        <f>IF(I25&gt;0,IF(A25="C",Semester!$D$17,0),0)</f>
        <v>0</v>
      </c>
      <c r="T25" s="31" t="str">
        <f t="shared" si="3"/>
        <v/>
      </c>
      <c r="U25" t="str">
        <f>Admin2!C21</f>
        <v/>
      </c>
    </row>
    <row r="26" spans="1:21" x14ac:dyDescent="0.35">
      <c r="A26" s="18" t="str">
        <f>IF(IF(B26&gt;=Admin1!$B$4,IF(B26&lt;=Admin1!$C$4,"A",IF(B26&gt;=Admin1!$B$5,IF(B26&lt;=Admin1!$C$5,"B",IF(B26&gt;=Admin1!$B$6,IF(B26&lt;=Admin1!$C$6,"C","--"))))))=FALSE,"--",IF(B26&gt;=Admin1!$B$4,IF(B26&lt;=Admin1!$C$4,"A",IF(B26&gt;=Admin1!$B$5,IF(B26&lt;=Admin1!$C$5,"B",IF(B26&gt;=Admin1!$B$6,IF(B26&lt;=Admin1!$C$6,"C","--")))))))</f>
        <v>A</v>
      </c>
      <c r="B26" s="119">
        <f>Admin2!A22</f>
        <v>44217</v>
      </c>
      <c r="C26" s="119" t="str">
        <f>Admin2!B22</f>
        <v>Tor</v>
      </c>
      <c r="D26" s="345"/>
      <c r="E26" s="288"/>
      <c r="F26" s="288"/>
      <c r="G26" s="288"/>
      <c r="H26" s="288"/>
      <c r="I26" s="288"/>
      <c r="J26" s="260" t="str">
        <f t="shared" si="4"/>
        <v/>
      </c>
      <c r="K26" s="308"/>
      <c r="L26" s="290"/>
      <c r="M26" s="124">
        <f t="shared" si="0"/>
        <v>0</v>
      </c>
      <c r="N26" s="124">
        <f t="shared" si="1"/>
        <v>0</v>
      </c>
      <c r="O26" s="124">
        <f t="shared" si="2"/>
        <v>0</v>
      </c>
      <c r="P26" s="196">
        <f t="shared" si="5"/>
        <v>0</v>
      </c>
      <c r="Q26" s="197">
        <f>IF(I26&gt;0,IF(A26="A",Semester!$B$17,0),0)</f>
        <v>0</v>
      </c>
      <c r="R26" s="198">
        <f>IF(I26&gt;0,IF(A26="B",Semester!$C$17,0),0)</f>
        <v>0</v>
      </c>
      <c r="S26" s="198">
        <f>IF(I26&gt;0,IF(A26="C",Semester!$D$17,0),0)</f>
        <v>0</v>
      </c>
      <c r="T26" s="31" t="str">
        <f t="shared" si="3"/>
        <v/>
      </c>
      <c r="U26" t="str">
        <f>Admin2!C22</f>
        <v/>
      </c>
    </row>
    <row r="27" spans="1:21" x14ac:dyDescent="0.35">
      <c r="A27" s="18" t="str">
        <f>IF(IF(B27&gt;=Admin1!$B$4,IF(B27&lt;=Admin1!$C$4,"A",IF(B27&gt;=Admin1!$B$5,IF(B27&lt;=Admin1!$C$5,"B",IF(B27&gt;=Admin1!$B$6,IF(B27&lt;=Admin1!$C$6,"C","--"))))))=FALSE,"--",IF(B27&gt;=Admin1!$B$4,IF(B27&lt;=Admin1!$C$4,"A",IF(B27&gt;=Admin1!$B$5,IF(B27&lt;=Admin1!$C$5,"B",IF(B27&gt;=Admin1!$B$6,IF(B27&lt;=Admin1!$C$6,"C","--")))))))</f>
        <v>A</v>
      </c>
      <c r="B27" s="119">
        <f>Admin2!A23</f>
        <v>44218</v>
      </c>
      <c r="C27" s="119" t="str">
        <f>Admin2!B23</f>
        <v>Fre</v>
      </c>
      <c r="D27" s="345"/>
      <c r="E27" s="288"/>
      <c r="F27" s="288"/>
      <c r="G27" s="288"/>
      <c r="H27" s="288"/>
      <c r="I27" s="288"/>
      <c r="J27" s="260" t="str">
        <f t="shared" si="4"/>
        <v/>
      </c>
      <c r="K27" s="308"/>
      <c r="L27" s="290"/>
      <c r="M27" s="124">
        <f t="shared" si="0"/>
        <v>0</v>
      </c>
      <c r="N27" s="124">
        <f t="shared" si="1"/>
        <v>0</v>
      </c>
      <c r="O27" s="124">
        <f t="shared" si="2"/>
        <v>0</v>
      </c>
      <c r="P27" s="196">
        <f t="shared" si="5"/>
        <v>0</v>
      </c>
      <c r="Q27" s="197">
        <f>IF(I27&gt;0,IF(A27="A",Semester!$B$17,0),0)</f>
        <v>0</v>
      </c>
      <c r="R27" s="198">
        <f>IF(I27&gt;0,IF(A27="B",Semester!$C$17,0),0)</f>
        <v>0</v>
      </c>
      <c r="S27" s="198">
        <f>IF(I27&gt;0,IF(A27="C",Semester!$D$17,0),0)</f>
        <v>0</v>
      </c>
      <c r="T27" s="31" t="str">
        <f t="shared" si="3"/>
        <v/>
      </c>
      <c r="U27" t="str">
        <f>Admin2!C23</f>
        <v/>
      </c>
    </row>
    <row r="28" spans="1:21" x14ac:dyDescent="0.35">
      <c r="A28" s="18" t="str">
        <f>IF(IF(B28&gt;=Admin1!$B$4,IF(B28&lt;=Admin1!$C$4,"A",IF(B28&gt;=Admin1!$B$5,IF(B28&lt;=Admin1!$C$5,"B",IF(B28&gt;=Admin1!$B$6,IF(B28&lt;=Admin1!$C$6,"C","--"))))))=FALSE,"--",IF(B28&gt;=Admin1!$B$4,IF(B28&lt;=Admin1!$C$4,"A",IF(B28&gt;=Admin1!$B$5,IF(B28&lt;=Admin1!$C$5,"B",IF(B28&gt;=Admin1!$B$6,IF(B28&lt;=Admin1!$C$6,"C","--")))))))</f>
        <v>A</v>
      </c>
      <c r="B28" s="119">
        <f>Admin2!A24</f>
        <v>44219</v>
      </c>
      <c r="C28" s="119" t="str">
        <f>Admin2!B24</f>
        <v>Lör</v>
      </c>
      <c r="D28" s="345"/>
      <c r="E28" s="288"/>
      <c r="F28" s="288"/>
      <c r="G28" s="288"/>
      <c r="H28" s="288"/>
      <c r="I28" s="288"/>
      <c r="J28" s="260" t="str">
        <f t="shared" si="4"/>
        <v/>
      </c>
      <c r="K28" s="308"/>
      <c r="L28" s="290"/>
      <c r="M28" s="124">
        <f t="shared" si="0"/>
        <v>0</v>
      </c>
      <c r="N28" s="124">
        <f t="shared" si="1"/>
        <v>0</v>
      </c>
      <c r="O28" s="124">
        <f t="shared" si="2"/>
        <v>0</v>
      </c>
      <c r="P28" s="196">
        <f t="shared" si="5"/>
        <v>0</v>
      </c>
      <c r="Q28" s="197">
        <f>IF(I28&gt;0,IF(A28="A",Semester!$B$17,0),0)</f>
        <v>0</v>
      </c>
      <c r="R28" s="198">
        <f>IF(I28&gt;0,IF(A28="B",Semester!$C$17,0),0)</f>
        <v>0</v>
      </c>
      <c r="S28" s="198">
        <f>IF(I28&gt;0,IF(A28="C",Semester!$D$17,0),0)</f>
        <v>0</v>
      </c>
      <c r="T28" s="31" t="str">
        <f t="shared" si="3"/>
        <v/>
      </c>
      <c r="U28" t="str">
        <f>Admin2!C24</f>
        <v/>
      </c>
    </row>
    <row r="29" spans="1:21" x14ac:dyDescent="0.35">
      <c r="A29" s="18" t="str">
        <f>IF(IF(B29&gt;=Admin1!$B$4,IF(B29&lt;=Admin1!$C$4,"A",IF(B29&gt;=Admin1!$B$5,IF(B29&lt;=Admin1!$C$5,"B",IF(B29&gt;=Admin1!$B$6,IF(B29&lt;=Admin1!$C$6,"C","--"))))))=FALSE,"--",IF(B29&gt;=Admin1!$B$4,IF(B29&lt;=Admin1!$C$4,"A",IF(B29&gt;=Admin1!$B$5,IF(B29&lt;=Admin1!$C$5,"B",IF(B29&gt;=Admin1!$B$6,IF(B29&lt;=Admin1!$C$6,"C","--")))))))</f>
        <v>A</v>
      </c>
      <c r="B29" s="119">
        <f>Admin2!A25</f>
        <v>44220</v>
      </c>
      <c r="C29" s="119" t="str">
        <f>Admin2!B25</f>
        <v>Sön</v>
      </c>
      <c r="D29" s="345"/>
      <c r="E29" s="288"/>
      <c r="F29" s="288"/>
      <c r="G29" s="288"/>
      <c r="H29" s="288"/>
      <c r="I29" s="288"/>
      <c r="J29" s="260" t="str">
        <f t="shared" si="4"/>
        <v/>
      </c>
      <c r="K29" s="308"/>
      <c r="L29" s="290"/>
      <c r="M29" s="124">
        <f t="shared" si="0"/>
        <v>0</v>
      </c>
      <c r="N29" s="124">
        <f t="shared" si="1"/>
        <v>0</v>
      </c>
      <c r="O29" s="124">
        <f t="shared" si="2"/>
        <v>0</v>
      </c>
      <c r="P29" s="196">
        <f t="shared" si="5"/>
        <v>0</v>
      </c>
      <c r="Q29" s="197">
        <f>IF(I29&gt;0,IF(A29="A",Semester!$B$17,0),0)</f>
        <v>0</v>
      </c>
      <c r="R29" s="198">
        <f>IF(I29&gt;0,IF(A29="B",Semester!$C$17,0),0)</f>
        <v>0</v>
      </c>
      <c r="S29" s="198">
        <f>IF(I29&gt;0,IF(A29="C",Semester!$D$17,0),0)</f>
        <v>0</v>
      </c>
      <c r="T29" s="31" t="str">
        <f t="shared" si="3"/>
        <v/>
      </c>
      <c r="U29" t="str">
        <f>Admin2!C25</f>
        <v/>
      </c>
    </row>
    <row r="30" spans="1:21" x14ac:dyDescent="0.35">
      <c r="A30" s="18" t="str">
        <f>IF(IF(B30&gt;=Admin1!$B$4,IF(B30&lt;=Admin1!$C$4,"A",IF(B30&gt;=Admin1!$B$5,IF(B30&lt;=Admin1!$C$5,"B",IF(B30&gt;=Admin1!$B$6,IF(B30&lt;=Admin1!$C$6,"C","--"))))))=FALSE,"--",IF(B30&gt;=Admin1!$B$4,IF(B30&lt;=Admin1!$C$4,"A",IF(B30&gt;=Admin1!$B$5,IF(B30&lt;=Admin1!$C$5,"B",IF(B30&gt;=Admin1!$B$6,IF(B30&lt;=Admin1!$C$6,"C","--")))))))</f>
        <v>A</v>
      </c>
      <c r="B30" s="119">
        <f>Admin2!A26</f>
        <v>44221</v>
      </c>
      <c r="C30" s="119" t="str">
        <f>Admin2!B26</f>
        <v>Mån</v>
      </c>
      <c r="D30" s="345"/>
      <c r="E30" s="288"/>
      <c r="F30" s="288"/>
      <c r="G30" s="288"/>
      <c r="H30" s="288"/>
      <c r="I30" s="288"/>
      <c r="J30" s="260" t="str">
        <f t="shared" si="4"/>
        <v/>
      </c>
      <c r="K30" s="308"/>
      <c r="L30" s="290"/>
      <c r="M30" s="124">
        <f t="shared" si="0"/>
        <v>0</v>
      </c>
      <c r="N30" s="124">
        <f t="shared" si="1"/>
        <v>0</v>
      </c>
      <c r="O30" s="124">
        <f t="shared" si="2"/>
        <v>0</v>
      </c>
      <c r="P30" s="196">
        <f t="shared" si="5"/>
        <v>0</v>
      </c>
      <c r="Q30" s="197">
        <f>IF(I30&gt;0,IF(A30="A",Semester!$B$17,0),0)</f>
        <v>0</v>
      </c>
      <c r="R30" s="198">
        <f>IF(I30&gt;0,IF(A30="B",Semester!$C$17,0),0)</f>
        <v>0</v>
      </c>
      <c r="S30" s="198">
        <f>IF(I30&gt;0,IF(A30="C",Semester!$D$17,0),0)</f>
        <v>0</v>
      </c>
      <c r="T30" s="31" t="str">
        <f t="shared" si="3"/>
        <v/>
      </c>
      <c r="U30" t="str">
        <f>Admin2!C26</f>
        <v/>
      </c>
    </row>
    <row r="31" spans="1:21" x14ac:dyDescent="0.35">
      <c r="A31" s="18" t="str">
        <f>IF(IF(B31&gt;=Admin1!$B$4,IF(B31&lt;=Admin1!$C$4,"A",IF(B31&gt;=Admin1!$B$5,IF(B31&lt;=Admin1!$C$5,"B",IF(B31&gt;=Admin1!$B$6,IF(B31&lt;=Admin1!$C$6,"C","--"))))))=FALSE,"--",IF(B31&gt;=Admin1!$B$4,IF(B31&lt;=Admin1!$C$4,"A",IF(B31&gt;=Admin1!$B$5,IF(B31&lt;=Admin1!$C$5,"B",IF(B31&gt;=Admin1!$B$6,IF(B31&lt;=Admin1!$C$6,"C","--")))))))</f>
        <v>A</v>
      </c>
      <c r="B31" s="119">
        <f>Admin2!A27</f>
        <v>44222</v>
      </c>
      <c r="C31" s="119" t="str">
        <f>Admin2!B27</f>
        <v>Tis</v>
      </c>
      <c r="D31" s="345"/>
      <c r="E31" s="288"/>
      <c r="F31" s="288"/>
      <c r="G31" s="288"/>
      <c r="H31" s="288"/>
      <c r="I31" s="288"/>
      <c r="J31" s="260" t="str">
        <f t="shared" si="4"/>
        <v/>
      </c>
      <c r="K31" s="308"/>
      <c r="L31" s="290"/>
      <c r="M31" s="124">
        <f t="shared" si="0"/>
        <v>0</v>
      </c>
      <c r="N31" s="124">
        <f t="shared" si="1"/>
        <v>0</v>
      </c>
      <c r="O31" s="124">
        <f t="shared" si="2"/>
        <v>0</v>
      </c>
      <c r="P31" s="196">
        <f t="shared" si="5"/>
        <v>0</v>
      </c>
      <c r="Q31" s="197">
        <f>IF(I31&gt;0,IF(A31="A",Semester!$B$17,0),0)</f>
        <v>0</v>
      </c>
      <c r="R31" s="198">
        <f>IF(I31&gt;0,IF(A31="B",Semester!$C$17,0),0)</f>
        <v>0</v>
      </c>
      <c r="S31" s="198">
        <f>IF(I31&gt;0,IF(A31="C",Semester!$D$17,0),0)</f>
        <v>0</v>
      </c>
      <c r="T31" s="31" t="str">
        <f t="shared" si="3"/>
        <v/>
      </c>
      <c r="U31" t="str">
        <f>Admin2!C27</f>
        <v/>
      </c>
    </row>
    <row r="32" spans="1:21" x14ac:dyDescent="0.35">
      <c r="A32" s="18" t="str">
        <f>IF(IF(B32&gt;=Admin1!$B$4,IF(B32&lt;=Admin1!$C$4,"A",IF(B32&gt;=Admin1!$B$5,IF(B32&lt;=Admin1!$C$5,"B",IF(B32&gt;=Admin1!$B$6,IF(B32&lt;=Admin1!$C$6,"C","--"))))))=FALSE,"--",IF(B32&gt;=Admin1!$B$4,IF(B32&lt;=Admin1!$C$4,"A",IF(B32&gt;=Admin1!$B$5,IF(B32&lt;=Admin1!$C$5,"B",IF(B32&gt;=Admin1!$B$6,IF(B32&lt;=Admin1!$C$6,"C","--")))))))</f>
        <v>A</v>
      </c>
      <c r="B32" s="119">
        <f>Admin2!A28</f>
        <v>44223</v>
      </c>
      <c r="C32" s="119" t="str">
        <f>Admin2!B28</f>
        <v>Ons</v>
      </c>
      <c r="D32" s="345"/>
      <c r="E32" s="288"/>
      <c r="F32" s="288"/>
      <c r="G32" s="288"/>
      <c r="H32" s="288"/>
      <c r="I32" s="288"/>
      <c r="J32" s="260" t="str">
        <f t="shared" si="4"/>
        <v/>
      </c>
      <c r="K32" s="308"/>
      <c r="L32" s="290"/>
      <c r="M32" s="124">
        <f t="shared" si="0"/>
        <v>0</v>
      </c>
      <c r="N32" s="124">
        <f t="shared" si="1"/>
        <v>0</v>
      </c>
      <c r="O32" s="124">
        <f t="shared" si="2"/>
        <v>0</v>
      </c>
      <c r="P32" s="196">
        <f t="shared" si="5"/>
        <v>0</v>
      </c>
      <c r="Q32" s="197">
        <f>IF(I32&gt;0,IF(A32="A",Semester!$B$17,0),0)</f>
        <v>0</v>
      </c>
      <c r="R32" s="198">
        <f>IF(I32&gt;0,IF(A32="B",Semester!$C$17,0),0)</f>
        <v>0</v>
      </c>
      <c r="S32" s="198">
        <f>IF(I32&gt;0,IF(A32="C",Semester!$D$17,0),0)</f>
        <v>0</v>
      </c>
      <c r="T32" s="31" t="str">
        <f t="shared" si="3"/>
        <v/>
      </c>
      <c r="U32" t="str">
        <f>Admin2!C28</f>
        <v/>
      </c>
    </row>
    <row r="33" spans="1:23" x14ac:dyDescent="0.35">
      <c r="A33" s="18" t="str">
        <f>IF(IF(B33&gt;=Admin1!$B$4,IF(B33&lt;=Admin1!$C$4,"A",IF(B33&gt;=Admin1!$B$5,IF(B33&lt;=Admin1!$C$5,"B",IF(B33&gt;=Admin1!$B$6,IF(B33&lt;=Admin1!$C$6,"C","--"))))))=FALSE,"--",IF(B33&gt;=Admin1!$B$4,IF(B33&lt;=Admin1!$C$4,"A",IF(B33&gt;=Admin1!$B$5,IF(B33&lt;=Admin1!$C$5,"B",IF(B33&gt;=Admin1!$B$6,IF(B33&lt;=Admin1!$C$6,"C","--")))))))</f>
        <v>A</v>
      </c>
      <c r="B33" s="119">
        <f>Admin2!A29</f>
        <v>44224</v>
      </c>
      <c r="C33" s="119" t="str">
        <f>Admin2!B29</f>
        <v>Tor</v>
      </c>
      <c r="D33" s="345"/>
      <c r="E33" s="288"/>
      <c r="F33" s="288"/>
      <c r="G33" s="288"/>
      <c r="H33" s="288"/>
      <c r="I33" s="288"/>
      <c r="J33" s="260" t="str">
        <f t="shared" si="4"/>
        <v/>
      </c>
      <c r="K33" s="308"/>
      <c r="L33" s="290"/>
      <c r="M33" s="124">
        <f t="shared" si="0"/>
        <v>0</v>
      </c>
      <c r="N33" s="124">
        <f t="shared" si="1"/>
        <v>0</v>
      </c>
      <c r="O33" s="124">
        <f t="shared" si="2"/>
        <v>0</v>
      </c>
      <c r="P33" s="196">
        <f t="shared" si="5"/>
        <v>0</v>
      </c>
      <c r="Q33" s="197">
        <f>IF(I33&gt;0,IF(A33="A",Semester!$B$17,0),0)</f>
        <v>0</v>
      </c>
      <c r="R33" s="198">
        <f>IF(I33&gt;0,IF(A33="B",Semester!$C$17,0),0)</f>
        <v>0</v>
      </c>
      <c r="S33" s="198">
        <f>IF(I33&gt;0,IF(A33="C",Semester!$D$17,0),0)</f>
        <v>0</v>
      </c>
      <c r="T33" s="31" t="str">
        <f t="shared" si="3"/>
        <v/>
      </c>
      <c r="U33" t="str">
        <f>Admin2!C29</f>
        <v/>
      </c>
    </row>
    <row r="34" spans="1:23" x14ac:dyDescent="0.35">
      <c r="A34" s="18" t="str">
        <f>IF(IF(B34&gt;=Admin1!$B$4,IF(B34&lt;=Admin1!$C$4,"A",IF(B34&gt;=Admin1!$B$5,IF(B34&lt;=Admin1!$C$5,"B",IF(B34&gt;=Admin1!$B$6,IF(B34&lt;=Admin1!$C$6,"C","--"))))))=FALSE,"--",IF(B34&gt;=Admin1!$B$4,IF(B34&lt;=Admin1!$C$4,"A",IF(B34&gt;=Admin1!$B$5,IF(B34&lt;=Admin1!$C$5,"B",IF(B34&gt;=Admin1!$B$6,IF(B34&lt;=Admin1!$C$6,"C","--")))))))</f>
        <v>A</v>
      </c>
      <c r="B34" s="119">
        <f>Admin2!A30</f>
        <v>44225</v>
      </c>
      <c r="C34" s="119" t="str">
        <f>Admin2!B30</f>
        <v>Fre</v>
      </c>
      <c r="D34" s="345"/>
      <c r="E34" s="288"/>
      <c r="F34" s="288"/>
      <c r="G34" s="288"/>
      <c r="H34" s="288"/>
      <c r="I34" s="288"/>
      <c r="J34" s="260" t="str">
        <f t="shared" si="4"/>
        <v/>
      </c>
      <c r="K34" s="308"/>
      <c r="L34" s="290"/>
      <c r="M34" s="124">
        <f t="shared" si="0"/>
        <v>0</v>
      </c>
      <c r="N34" s="124">
        <f t="shared" si="1"/>
        <v>0</v>
      </c>
      <c r="O34" s="124">
        <f t="shared" si="2"/>
        <v>0</v>
      </c>
      <c r="P34" s="196">
        <f t="shared" si="5"/>
        <v>0</v>
      </c>
      <c r="Q34" s="197">
        <f>IF(I34&gt;0,IF(A34="A",Semester!$B$17,0),0)</f>
        <v>0</v>
      </c>
      <c r="R34" s="198">
        <f>IF(I34&gt;0,IF(A34="B",Semester!$C$17,0),0)</f>
        <v>0</v>
      </c>
      <c r="S34" s="198">
        <f>IF(I34&gt;0,IF(A34="C",Semester!$D$17,0),0)</f>
        <v>0</v>
      </c>
      <c r="T34" s="31" t="str">
        <f t="shared" si="3"/>
        <v/>
      </c>
      <c r="U34" t="str">
        <f>Admin2!C30</f>
        <v/>
      </c>
    </row>
    <row r="35" spans="1:23" x14ac:dyDescent="0.35">
      <c r="A35" s="18" t="str">
        <f>IF(IF(B35&gt;=Admin1!$B$4,IF(B35&lt;=Admin1!$C$4,"A",IF(B35&gt;=Admin1!$B$5,IF(B35&lt;=Admin1!$C$5,"B",IF(B35&gt;=Admin1!$B$6,IF(B35&lt;=Admin1!$C$6,"C","--"))))))=FALSE,"--",IF(B35&gt;=Admin1!$B$4,IF(B35&lt;=Admin1!$C$4,"A",IF(B35&gt;=Admin1!$B$5,IF(B35&lt;=Admin1!$C$5,"B",IF(B35&gt;=Admin1!$B$6,IF(B35&lt;=Admin1!$C$6,"C","--")))))))</f>
        <v>A</v>
      </c>
      <c r="B35" s="119">
        <f>Admin2!A31</f>
        <v>44226</v>
      </c>
      <c r="C35" s="119" t="str">
        <f>Admin2!B31</f>
        <v>Lör</v>
      </c>
      <c r="D35" s="345"/>
      <c r="E35" s="288"/>
      <c r="F35" s="288"/>
      <c r="G35" s="288"/>
      <c r="H35" s="288"/>
      <c r="I35" s="288"/>
      <c r="J35" s="260" t="str">
        <f t="shared" si="4"/>
        <v/>
      </c>
      <c r="K35" s="308"/>
      <c r="L35" s="290"/>
      <c r="M35" s="124">
        <f t="shared" si="0"/>
        <v>0</v>
      </c>
      <c r="N35" s="124">
        <f t="shared" si="1"/>
        <v>0</v>
      </c>
      <c r="O35" s="124">
        <f t="shared" si="2"/>
        <v>0</v>
      </c>
      <c r="P35" s="196">
        <f t="shared" si="5"/>
        <v>0</v>
      </c>
      <c r="Q35" s="197">
        <f>IF(I35&gt;0,IF(A35="A",Semester!$B$17,0),0)</f>
        <v>0</v>
      </c>
      <c r="R35" s="198">
        <f>IF(I35&gt;0,IF(A35="B",Semester!$C$17,0),0)</f>
        <v>0</v>
      </c>
      <c r="S35" s="198">
        <f>IF(I35&gt;0,IF(A35="C",Semester!$D$17,0),0)</f>
        <v>0</v>
      </c>
      <c r="T35" s="31" t="str">
        <f t="shared" si="3"/>
        <v/>
      </c>
      <c r="U35" t="str">
        <f>Admin2!C31</f>
        <v/>
      </c>
    </row>
    <row r="36" spans="1:23" ht="15" thickBot="1" x14ac:dyDescent="0.4">
      <c r="A36" s="120" t="str">
        <f>IF(IF(B36&gt;=Admin1!$B$4,IF(B36&lt;=Admin1!$C$4,"A",IF(B36&gt;=Admin1!$B$5,IF(B36&lt;=Admin1!$C$5,"B",IF(B36&gt;=Admin1!$B$6,IF(B36&lt;=Admin1!$C$6,"C","--"))))))=FALSE,"--",IF(B36&gt;=Admin1!$B$4,IF(B36&lt;=Admin1!$C$4,"A",IF(B36&gt;=Admin1!$B$5,IF(B36&lt;=Admin1!$C$5,"B",IF(B36&gt;=Admin1!$B$6,IF(B36&lt;=Admin1!$C$6,"C","--")))))))</f>
        <v>A</v>
      </c>
      <c r="B36" s="121">
        <f>Admin2!A32</f>
        <v>44227</v>
      </c>
      <c r="C36" s="121" t="str">
        <f>Admin2!B32</f>
        <v>Sön</v>
      </c>
      <c r="D36" s="346"/>
      <c r="E36" s="289"/>
      <c r="F36" s="289"/>
      <c r="G36" s="289"/>
      <c r="H36" s="289"/>
      <c r="I36" s="289"/>
      <c r="J36" s="261" t="str">
        <f t="shared" si="4"/>
        <v/>
      </c>
      <c r="K36" s="308"/>
      <c r="L36" s="291"/>
      <c r="M36" s="124">
        <f t="shared" si="0"/>
        <v>0</v>
      </c>
      <c r="N36" s="124">
        <f t="shared" si="1"/>
        <v>0</v>
      </c>
      <c r="O36" s="124">
        <f t="shared" si="2"/>
        <v>0</v>
      </c>
      <c r="P36" s="199">
        <f t="shared" si="5"/>
        <v>0</v>
      </c>
      <c r="Q36" s="200">
        <f>IF(I36&gt;0,IF(A36="A",Semester!$B$17,0),0)</f>
        <v>0</v>
      </c>
      <c r="R36" s="201">
        <f>IF(I36&gt;0,IF(A36="B",Semester!$C$17,0),0)</f>
        <v>0</v>
      </c>
      <c r="S36" s="201">
        <f>IF(I36&gt;0,IF(A36="C",Semester!$D$17,0),0)</f>
        <v>0</v>
      </c>
      <c r="T36" s="31" t="str">
        <f t="shared" si="3"/>
        <v/>
      </c>
      <c r="U36" t="str">
        <f>Admin2!C32</f>
        <v/>
      </c>
    </row>
    <row r="37" spans="1:23" ht="15" thickBot="1" x14ac:dyDescent="0.4">
      <c r="A37" s="444" t="s">
        <v>288</v>
      </c>
      <c r="B37" s="445"/>
      <c r="C37" s="446"/>
      <c r="D37" s="210">
        <f>COUNT(D6:D36)</f>
        <v>0</v>
      </c>
      <c r="E37" s="130">
        <f t="shared" ref="E37" si="6">COUNT(E6:E36)</f>
        <v>0</v>
      </c>
      <c r="F37" s="130">
        <f>SUM(M6:M36)</f>
        <v>0</v>
      </c>
      <c r="G37" s="130">
        <f>SUM(N6:N36)</f>
        <v>0</v>
      </c>
      <c r="H37" s="130">
        <f>SUM(O6:O36)</f>
        <v>0</v>
      </c>
      <c r="I37" s="130">
        <f>COUNT(I6:I36)</f>
        <v>0</v>
      </c>
      <c r="J37" s="202">
        <f>(D37-E37-F37-G37-H37-IF(E38+F38+G38+H38=0,D37,I37))*-1</f>
        <v>0</v>
      </c>
      <c r="K37" s="212" t="s">
        <v>149</v>
      </c>
      <c r="L37" s="211">
        <f>SUM(L6:L36)</f>
        <v>0</v>
      </c>
      <c r="P37" s="203">
        <f>SUM(P6:P36)</f>
        <v>0</v>
      </c>
      <c r="Q37" s="204">
        <f>SUM(Q6:Q36)</f>
        <v>0</v>
      </c>
      <c r="R37" s="205">
        <f t="shared" ref="R37:S37" si="7">SUM(R6:R36)</f>
        <v>0</v>
      </c>
      <c r="S37" s="206">
        <f t="shared" si="7"/>
        <v>0</v>
      </c>
      <c r="T37" s="256"/>
      <c r="U37" s="257"/>
    </row>
    <row r="38" spans="1:23" ht="15" thickBot="1" x14ac:dyDescent="0.4">
      <c r="A38" s="444" t="s">
        <v>259</v>
      </c>
      <c r="B38" s="445"/>
      <c r="C38" s="446"/>
      <c r="D38" s="258">
        <f t="shared" ref="D38:J38" si="8">SUM(D6:D36)</f>
        <v>0</v>
      </c>
      <c r="E38" s="259">
        <f t="shared" si="8"/>
        <v>0</v>
      </c>
      <c r="F38" s="259">
        <f t="shared" si="8"/>
        <v>0</v>
      </c>
      <c r="G38" s="259">
        <f t="shared" si="8"/>
        <v>0</v>
      </c>
      <c r="H38" s="259">
        <f t="shared" si="8"/>
        <v>0</v>
      </c>
      <c r="I38" s="259">
        <f t="shared" si="8"/>
        <v>0</v>
      </c>
      <c r="J38" s="259">
        <f t="shared" si="8"/>
        <v>0</v>
      </c>
      <c r="K38" s="438"/>
      <c r="L38" s="439"/>
      <c r="M38" s="439"/>
      <c r="N38" s="439"/>
      <c r="O38" s="439"/>
      <c r="P38" s="440"/>
    </row>
    <row r="39" spans="1:23" ht="15" customHeight="1" thickBot="1" x14ac:dyDescent="0.4">
      <c r="A39" s="296"/>
      <c r="B39" s="255"/>
      <c r="C39" s="255"/>
      <c r="D39" s="266"/>
      <c r="E39" s="266"/>
      <c r="F39" s="266"/>
      <c r="G39" s="266"/>
      <c r="H39" s="266"/>
      <c r="I39" s="266"/>
      <c r="J39" s="265"/>
      <c r="K39" s="438"/>
      <c r="L39" s="439"/>
      <c r="M39" s="439"/>
      <c r="N39" s="439"/>
      <c r="O39" s="439"/>
      <c r="P39" s="440"/>
      <c r="V39" s="316" t="s">
        <v>260</v>
      </c>
      <c r="W39" s="257"/>
    </row>
    <row r="40" spans="1:23" ht="15" thickBot="1" x14ac:dyDescent="0.4">
      <c r="A40" s="447" t="s">
        <v>261</v>
      </c>
      <c r="B40" s="448"/>
      <c r="C40" s="448"/>
      <c r="D40" s="449"/>
      <c r="E40" s="262" t="s">
        <v>262</v>
      </c>
      <c r="F40" s="262" t="s">
        <v>233</v>
      </c>
      <c r="G40" s="263" t="s">
        <v>56</v>
      </c>
      <c r="H40" s="281" t="s">
        <v>263</v>
      </c>
      <c r="I40" s="282" t="s">
        <v>264</v>
      </c>
      <c r="J40" s="264"/>
      <c r="K40" s="438"/>
      <c r="L40" s="439"/>
      <c r="M40" s="439"/>
      <c r="N40" s="439"/>
      <c r="O40" s="439"/>
      <c r="P40" s="440"/>
      <c r="V40" s="107" t="s">
        <v>262</v>
      </c>
      <c r="W40" s="107" t="s">
        <v>265</v>
      </c>
    </row>
    <row r="41" spans="1:23" x14ac:dyDescent="0.35">
      <c r="A41" s="69"/>
      <c r="B41"/>
      <c r="D41" s="269" t="s">
        <v>266</v>
      </c>
      <c r="E41" s="267">
        <f>Admin1!C10</f>
        <v>21.235000000000003</v>
      </c>
      <c r="F41" s="269">
        <f>D37</f>
        <v>0</v>
      </c>
      <c r="G41" s="276">
        <f>SUM(E37:I37)</f>
        <v>0</v>
      </c>
      <c r="H41" s="283">
        <v>0</v>
      </c>
      <c r="I41" s="284">
        <f>G41-F41+H41</f>
        <v>0</v>
      </c>
      <c r="J41" s="292" t="s">
        <v>267</v>
      </c>
      <c r="K41" s="438"/>
      <c r="L41" s="439"/>
      <c r="M41" s="439"/>
      <c r="N41" s="439"/>
      <c r="O41" s="439"/>
      <c r="P41" s="440"/>
      <c r="V41" s="107" t="s">
        <v>233</v>
      </c>
      <c r="W41" s="107" t="s">
        <v>268</v>
      </c>
    </row>
    <row r="42" spans="1:23" ht="15" thickBot="1" x14ac:dyDescent="0.4">
      <c r="A42" s="69"/>
      <c r="B42"/>
      <c r="C42" s="126"/>
      <c r="D42" s="271" t="s">
        <v>269</v>
      </c>
      <c r="E42" s="268">
        <f>Admin1!D10</f>
        <v>169.88000000000002</v>
      </c>
      <c r="F42" s="268">
        <f>D38</f>
        <v>0</v>
      </c>
      <c r="G42" s="277">
        <f>SUM(E38:I38)</f>
        <v>0</v>
      </c>
      <c r="H42" s="285">
        <v>0</v>
      </c>
      <c r="I42" s="286">
        <f>G42-F42+H42</f>
        <v>0</v>
      </c>
      <c r="J42" s="292" t="s">
        <v>267</v>
      </c>
      <c r="K42" s="450" t="s">
        <v>270</v>
      </c>
      <c r="L42" s="451"/>
      <c r="M42" s="451"/>
      <c r="N42" s="451"/>
      <c r="O42" s="451"/>
      <c r="P42" s="452"/>
      <c r="Q42" s="8"/>
      <c r="R42" s="8"/>
      <c r="S42" s="8"/>
      <c r="V42" s="107" t="s">
        <v>56</v>
      </c>
      <c r="W42" s="107" t="s">
        <v>271</v>
      </c>
    </row>
    <row r="43" spans="1:23" ht="15" customHeight="1" thickBot="1" x14ac:dyDescent="0.4">
      <c r="A43" s="297"/>
      <c r="B43" s="270"/>
      <c r="C43" s="270"/>
      <c r="D43" s="272"/>
      <c r="E43" s="273"/>
      <c r="F43" s="274"/>
      <c r="G43" s="274"/>
      <c r="H43" s="274"/>
      <c r="I43" s="274"/>
      <c r="J43" s="293"/>
      <c r="K43" s="438"/>
      <c r="L43" s="439"/>
      <c r="M43" s="439"/>
      <c r="N43" s="439"/>
      <c r="O43" s="439"/>
      <c r="P43" s="440"/>
      <c r="V43" s="107" t="s">
        <v>263</v>
      </c>
      <c r="W43" s="107" t="s">
        <v>272</v>
      </c>
    </row>
    <row r="44" spans="1:23" ht="15" thickBot="1" x14ac:dyDescent="0.4">
      <c r="A44" s="453" t="s">
        <v>273</v>
      </c>
      <c r="B44" s="454"/>
      <c r="C44" s="454"/>
      <c r="D44" s="455"/>
      <c r="E44" s="262" t="s">
        <v>274</v>
      </c>
      <c r="F44" s="262" t="s">
        <v>275</v>
      </c>
      <c r="G44" s="456" t="s">
        <v>276</v>
      </c>
      <c r="H44" s="457"/>
      <c r="I44" s="262" t="s">
        <v>277</v>
      </c>
      <c r="J44" s="294"/>
      <c r="K44" s="438"/>
      <c r="L44" s="439"/>
      <c r="M44" s="439"/>
      <c r="N44" s="439"/>
      <c r="O44" s="439"/>
      <c r="P44" s="440"/>
      <c r="V44" s="107"/>
      <c r="W44" s="107" t="s">
        <v>278</v>
      </c>
    </row>
    <row r="45" spans="1:23" ht="15" thickBot="1" x14ac:dyDescent="0.4">
      <c r="A45" s="69"/>
      <c r="B45"/>
      <c r="C45" s="280"/>
      <c r="D45" s="279" t="s">
        <v>56</v>
      </c>
      <c r="E45" s="275">
        <f>Semester!J16</f>
        <v>0</v>
      </c>
      <c r="F45" s="278">
        <f>Semester!C10</f>
        <v>0</v>
      </c>
      <c r="G45" s="458">
        <f>Semester!E21</f>
        <v>0</v>
      </c>
      <c r="H45" s="459"/>
      <c r="I45" s="278">
        <f>E45+F45-G45</f>
        <v>0</v>
      </c>
      <c r="J45" s="295"/>
      <c r="K45" s="441"/>
      <c r="L45" s="442"/>
      <c r="M45" s="442"/>
      <c r="N45" s="442"/>
      <c r="O45" s="442"/>
      <c r="P45" s="443"/>
      <c r="V45" s="107" t="s">
        <v>264</v>
      </c>
      <c r="W45" s="107" t="s">
        <v>279</v>
      </c>
    </row>
    <row r="46" spans="1:23" ht="15" thickBot="1" x14ac:dyDescent="0.4">
      <c r="A46" s="428" t="s">
        <v>280</v>
      </c>
      <c r="B46" s="429"/>
      <c r="C46" s="429"/>
      <c r="D46" s="429"/>
      <c r="E46" s="429"/>
      <c r="F46" s="429"/>
      <c r="G46" s="429"/>
      <c r="H46" s="429"/>
      <c r="I46" s="429"/>
      <c r="J46" s="430"/>
      <c r="K46" s="410" t="s">
        <v>281</v>
      </c>
      <c r="L46" s="411"/>
      <c r="M46" s="411"/>
      <c r="N46" s="411"/>
      <c r="O46" s="411"/>
      <c r="P46" s="412"/>
      <c r="V46" s="73" t="s">
        <v>282</v>
      </c>
    </row>
    <row r="47" spans="1:23" x14ac:dyDescent="0.35">
      <c r="A47" s="423" t="s">
        <v>283</v>
      </c>
      <c r="B47" s="466"/>
      <c r="C47" s="467"/>
      <c r="D47" s="467"/>
      <c r="E47" s="467"/>
      <c r="F47" s="467"/>
      <c r="G47" s="467"/>
      <c r="H47" s="467"/>
      <c r="I47" s="468"/>
      <c r="J47" s="300"/>
      <c r="K47" s="460"/>
      <c r="L47" s="461"/>
      <c r="M47" s="461"/>
      <c r="N47" s="461"/>
      <c r="O47" s="461"/>
      <c r="P47" s="462"/>
      <c r="V47" s="107" t="s">
        <v>284</v>
      </c>
      <c r="W47" s="107"/>
    </row>
    <row r="48" spans="1:23" x14ac:dyDescent="0.35">
      <c r="A48" s="424"/>
      <c r="B48" s="469"/>
      <c r="C48" s="470"/>
      <c r="D48" s="470"/>
      <c r="E48" s="470"/>
      <c r="F48" s="470"/>
      <c r="G48" s="470"/>
      <c r="H48" s="470"/>
      <c r="I48" s="471"/>
      <c r="J48" s="301"/>
      <c r="K48" s="463"/>
      <c r="L48" s="464"/>
      <c r="M48" s="464"/>
      <c r="N48" s="464"/>
      <c r="O48" s="464"/>
      <c r="P48" s="465"/>
      <c r="V48" s="107" t="s">
        <v>285</v>
      </c>
      <c r="W48" s="107"/>
    </row>
    <row r="49" spans="1:23" x14ac:dyDescent="0.35">
      <c r="A49" s="424"/>
      <c r="B49" s="469"/>
      <c r="C49" s="470"/>
      <c r="D49" s="470"/>
      <c r="E49" s="470"/>
      <c r="F49" s="470"/>
      <c r="G49" s="470"/>
      <c r="H49" s="470"/>
      <c r="I49" s="471"/>
      <c r="J49" s="301"/>
      <c r="K49" s="463"/>
      <c r="L49" s="464"/>
      <c r="M49" s="464"/>
      <c r="N49" s="464"/>
      <c r="O49" s="464"/>
      <c r="P49" s="465"/>
      <c r="V49" s="107" t="s">
        <v>286</v>
      </c>
      <c r="W49" s="107" t="s">
        <v>287</v>
      </c>
    </row>
    <row r="50" spans="1:23" x14ac:dyDescent="0.35">
      <c r="A50" s="419" t="s">
        <v>5</v>
      </c>
      <c r="B50" s="419"/>
      <c r="C50" s="419"/>
      <c r="D50" s="419"/>
      <c r="E50" s="419"/>
      <c r="F50" s="419"/>
      <c r="G50" s="419"/>
      <c r="H50" s="419"/>
      <c r="I50" s="419"/>
      <c r="J50" s="419"/>
      <c r="K50" s="419"/>
      <c r="L50" s="419"/>
      <c r="M50" s="419"/>
      <c r="N50" s="419"/>
      <c r="O50" s="419"/>
      <c r="P50" s="419"/>
    </row>
  </sheetData>
  <sheetProtection algorithmName="SHA-512" hashValue="QmC1s4PvZMk73sX38CnkfVY909zHTMyUsyhV3nx4Syg8D1R3XJxcfr1ZhRuNMa0wfRadlPsK6xIAQL3iqTNj1w==" saltValue="FqFAbRoCw3BTV9NWoT+ewg==" spinCount="100000" sheet="1" selectLockedCells="1"/>
  <mergeCells count="24">
    <mergeCell ref="V1:Y1"/>
    <mergeCell ref="J2:K2"/>
    <mergeCell ref="K42:P42"/>
    <mergeCell ref="K43:P45"/>
    <mergeCell ref="K38:P41"/>
    <mergeCell ref="W5:AE5"/>
    <mergeCell ref="B4:L4"/>
    <mergeCell ref="Q4:S4"/>
    <mergeCell ref="A37:C37"/>
    <mergeCell ref="A38:C38"/>
    <mergeCell ref="A50:P50"/>
    <mergeCell ref="A40:D40"/>
    <mergeCell ref="A44:D44"/>
    <mergeCell ref="G44:H44"/>
    <mergeCell ref="G45:H45"/>
    <mergeCell ref="K46:P46"/>
    <mergeCell ref="A46:J46"/>
    <mergeCell ref="K47:P47"/>
    <mergeCell ref="K48:P48"/>
    <mergeCell ref="K49:P49"/>
    <mergeCell ref="A47:A49"/>
    <mergeCell ref="B47:I47"/>
    <mergeCell ref="B48:I48"/>
    <mergeCell ref="B49:I49"/>
  </mergeCells>
  <hyperlinks>
    <hyperlink ref="V1:Y1" location="Uppstart!D14" display="Till uppstartsfliken" xr:uid="{00000000-0004-0000-0700-000002000000}"/>
    <hyperlink ref="L5" location="Hjälptexter!A4" display="Räkn" xr:uid="{00000000-0004-0000-0700-000003000000}"/>
    <hyperlink ref="L1" r:id="rId1" xr:uid="{2844ADC2-C30A-4E80-8C6D-43776AB4C99F}"/>
  </hyperlinks>
  <pageMargins left="0.53" right="0.31" top="0.49" bottom="0.46" header="0.31496062992125984" footer="0.31496062992125984"/>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50"/>
  <sheetViews>
    <sheetView showGridLines="0" zoomScaleNormal="100" workbookViewId="0">
      <pane xSplit="3" ySplit="5" topLeftCell="D6" activePane="bottomRight" state="frozen"/>
      <selection activeCell="L5" sqref="L5"/>
      <selection pane="topRight" activeCell="L5" sqref="L5"/>
      <selection pane="bottomLeft" activeCell="L5" sqref="L5"/>
      <selection pane="bottomRight" activeCell="D6" sqref="D6"/>
    </sheetView>
  </sheetViews>
  <sheetFormatPr defaultRowHeight="14.5" x14ac:dyDescent="0.35"/>
  <cols>
    <col min="1" max="1" width="3.7265625" style="31" customWidth="1"/>
    <col min="2" max="2" width="4.81640625" style="31" customWidth="1"/>
    <col min="3" max="3" width="6.1796875" customWidth="1"/>
    <col min="4" max="5" width="5.7265625" style="31" customWidth="1"/>
    <col min="6" max="8" width="5.1796875" style="31" customWidth="1"/>
    <col min="9" max="9" width="5.7265625" style="31" customWidth="1"/>
    <col min="10" max="10" width="5.26953125" style="31" customWidth="1"/>
    <col min="11" max="11" width="29.26953125" customWidth="1"/>
    <col min="12" max="12" width="6.7265625" customWidth="1"/>
    <col min="13" max="13" width="3.54296875" style="124" hidden="1" customWidth="1"/>
    <col min="14" max="15" width="3.54296875" hidden="1" customWidth="1"/>
    <col min="16" max="16" width="4.7265625" customWidth="1"/>
    <col min="17" max="19" width="4.453125" hidden="1" customWidth="1"/>
    <col min="20" max="20" width="10.7265625" hidden="1" customWidth="1"/>
    <col min="21" max="21" width="12.1796875" customWidth="1"/>
    <col min="22" max="22" width="6.1796875" customWidth="1"/>
  </cols>
  <sheetData>
    <row r="1" spans="1:31" ht="31.5" customHeight="1" x14ac:dyDescent="0.5">
      <c r="A1" s="207"/>
      <c r="B1" s="123"/>
      <c r="C1" s="64"/>
      <c r="D1" s="123"/>
      <c r="E1" s="123"/>
      <c r="F1" s="123"/>
      <c r="G1" s="123"/>
      <c r="H1" s="123"/>
      <c r="I1" s="191" t="str">
        <f>"Schema för februari" &amp; RIGHT(Uppstart!K1,5)</f>
        <v>Schema för februari 2021</v>
      </c>
      <c r="J1" s="123"/>
      <c r="K1" s="64"/>
      <c r="L1" s="328" t="s">
        <v>40</v>
      </c>
      <c r="P1" s="192"/>
      <c r="V1" s="431" t="s">
        <v>223</v>
      </c>
      <c r="W1" s="431"/>
      <c r="X1" s="431"/>
      <c r="Y1" s="431"/>
    </row>
    <row r="2" spans="1:31" ht="15.75" customHeight="1" x14ac:dyDescent="0.35">
      <c r="A2" s="208"/>
      <c r="I2" s="40" t="s">
        <v>36</v>
      </c>
      <c r="J2" s="432" t="str">
        <f>IF(Uppstart!C5="Skriv ditt namn här","Skriv ditt namn på fliken Uppstart",Uppstart!C5)</f>
        <v>Skriv ditt namn på fliken Uppstart</v>
      </c>
      <c r="K2" s="432"/>
      <c r="P2" s="126"/>
      <c r="V2" t="s">
        <v>225</v>
      </c>
    </row>
    <row r="3" spans="1:31" x14ac:dyDescent="0.35">
      <c r="A3" s="161"/>
      <c r="J3" s="125" t="str">
        <f>IF(Uppstart!C6="Skriv arbetsgivarens namn här","Skriv arbetsgivarens namn på fliken Uppstart",Uppstart!C6)</f>
        <v>Skriv arbetsgivarens namn på fliken Uppstart</v>
      </c>
      <c r="P3" s="126"/>
      <c r="V3" t="s">
        <v>227</v>
      </c>
      <c r="W3" t="s">
        <v>228</v>
      </c>
    </row>
    <row r="4" spans="1:31" x14ac:dyDescent="0.35">
      <c r="A4" s="209"/>
      <c r="B4" s="433" t="s">
        <v>229</v>
      </c>
      <c r="C4" s="433"/>
      <c r="D4" s="433"/>
      <c r="E4" s="433"/>
      <c r="F4" s="433"/>
      <c r="G4" s="433"/>
      <c r="H4" s="433"/>
      <c r="I4" s="433"/>
      <c r="J4" s="433"/>
      <c r="K4" s="433"/>
      <c r="L4" s="433"/>
      <c r="P4" s="287"/>
      <c r="Q4" s="434" t="s">
        <v>230</v>
      </c>
      <c r="R4" s="435"/>
      <c r="S4" s="435"/>
      <c r="V4" t="s">
        <v>231</v>
      </c>
      <c r="W4" t="s">
        <v>232</v>
      </c>
    </row>
    <row r="5" spans="1:31" s="31" customFormat="1" ht="35.5" x14ac:dyDescent="0.35">
      <c r="A5" s="127" t="s">
        <v>137</v>
      </c>
      <c r="B5" s="127" t="s">
        <v>180</v>
      </c>
      <c r="C5" s="127" t="s">
        <v>181</v>
      </c>
      <c r="D5" s="127" t="s">
        <v>233</v>
      </c>
      <c r="E5" s="127" t="s">
        <v>59</v>
      </c>
      <c r="F5" s="127" t="s">
        <v>60</v>
      </c>
      <c r="G5" s="127" t="s">
        <v>61</v>
      </c>
      <c r="H5" s="127" t="s">
        <v>62</v>
      </c>
      <c r="I5" s="193" t="s">
        <v>234</v>
      </c>
      <c r="J5" s="127" t="s">
        <v>235</v>
      </c>
      <c r="K5" s="18" t="s">
        <v>236</v>
      </c>
      <c r="L5" s="140" t="s">
        <v>237</v>
      </c>
      <c r="M5" s="128" t="s">
        <v>238</v>
      </c>
      <c r="N5" s="40" t="s">
        <v>239</v>
      </c>
      <c r="O5" s="40" t="s">
        <v>240</v>
      </c>
      <c r="P5" s="193" t="s">
        <v>241</v>
      </c>
      <c r="Q5" s="194" t="s">
        <v>97</v>
      </c>
      <c r="R5" s="195" t="s">
        <v>98</v>
      </c>
      <c r="S5" s="195" t="s">
        <v>99</v>
      </c>
      <c r="U5" s="129"/>
      <c r="V5" s="155" t="s">
        <v>242</v>
      </c>
      <c r="W5" s="436" t="s">
        <v>243</v>
      </c>
      <c r="X5" s="437"/>
      <c r="Y5" s="437"/>
      <c r="Z5" s="437"/>
      <c r="AA5" s="437"/>
      <c r="AB5" s="437"/>
      <c r="AC5" s="437"/>
      <c r="AD5" s="437"/>
      <c r="AE5" s="437"/>
    </row>
    <row r="6" spans="1:31" x14ac:dyDescent="0.35">
      <c r="A6" s="18" t="str">
        <f>IF(IF(B6&gt;=Admin1!$B$4,IF(B6&lt;=Admin1!$C$4,"A",IF(B6&gt;=Admin1!$B$5,IF(B6&lt;=Admin1!$C$5,"B",IF(B6&gt;=Admin1!$B$6,IF(B6&lt;=Admin1!$C$6,"C","--"))))))=FALSE,"--",IF(B6&gt;=Admin1!$B$4,IF(B6&lt;=Admin1!$C$4,"A",IF(B6&gt;=Admin1!$B$5,IF(B6&lt;=Admin1!$C$5,"B",IF(B6&gt;=Admin1!$B$6,IF(B6&lt;=Admin1!$C$6,"C","--")))))))</f>
        <v>A</v>
      </c>
      <c r="B6" s="119">
        <f>Admin2!A33</f>
        <v>44228</v>
      </c>
      <c r="C6" s="119" t="str">
        <f>Admin2!B33</f>
        <v>Mån</v>
      </c>
      <c r="D6" s="345"/>
      <c r="E6" s="288"/>
      <c r="F6" s="288"/>
      <c r="G6" s="288"/>
      <c r="H6" s="288"/>
      <c r="I6" s="288"/>
      <c r="J6" s="260" t="str">
        <f>T6</f>
        <v/>
      </c>
      <c r="K6" s="308"/>
      <c r="L6" s="290"/>
      <c r="M6" s="124">
        <f t="shared" ref="M6:M36" si="0">IF(E6&gt;0,0,IF(F6&gt;0,1,0))</f>
        <v>0</v>
      </c>
      <c r="N6" s="124">
        <f t="shared" ref="N6:N36" si="1">IF(E6&gt;0,0,IF(G6&gt;0,1-M6,0))</f>
        <v>0</v>
      </c>
      <c r="O6" s="124">
        <f t="shared" ref="O6:O36" si="2">IF(E6&gt;0,0,IF(H6&gt;0,1-M6-N6,0))</f>
        <v>0</v>
      </c>
      <c r="P6" s="196">
        <f>Q6+R6+S6</f>
        <v>0</v>
      </c>
      <c r="Q6" s="197">
        <f>IF(I6&gt;0,IF(A6="A",Semester!$B$17,0),0)</f>
        <v>0</v>
      </c>
      <c r="R6" s="198">
        <f>IF(I6&gt;0,IF(A6="B",Semester!$C$17,0),0)</f>
        <v>0</v>
      </c>
      <c r="S6" s="198">
        <f>IF(I6&gt;0,IF(A6="C",Semester!$D$17,0),0)</f>
        <v>0</v>
      </c>
      <c r="T6" s="31" t="str">
        <f t="shared" ref="T6:T36" si="3">IF(E6=".",IF(SUM(F6:I6)=0,D6*-1,"Fel1"),IF(SUM(E6:I6)=0,"",IF(I6&gt;0,IF(D6=I6,IF(SUM(E6:H6)=0,"","Fel2"),"Fel3"),IF(SUM(F6:H6)&gt;0,IF(SUM(E6:H6)&lt;=D6,IF(D6-SUM(E6:H6)=0,"",SUM(E6:H6)-D6),"Fel4"),IF(D6-E6=0,"",E6-D6)))))</f>
        <v/>
      </c>
      <c r="U6" t="str">
        <f>Admin2!C33</f>
        <v/>
      </c>
    </row>
    <row r="7" spans="1:31" x14ac:dyDescent="0.35">
      <c r="A7" s="18" t="str">
        <f>IF(IF(B7&gt;=Admin1!$B$4,IF(B7&lt;=Admin1!$C$4,"A",IF(B7&gt;=Admin1!$B$5,IF(B7&lt;=Admin1!$C$5,"B",IF(B7&gt;=Admin1!$B$6,IF(B7&lt;=Admin1!$C$6,"C","--"))))))=FALSE,"--",IF(B7&gt;=Admin1!$B$4,IF(B7&lt;=Admin1!$C$4,"A",IF(B7&gt;=Admin1!$B$5,IF(B7&lt;=Admin1!$C$5,"B",IF(B7&gt;=Admin1!$B$6,IF(B7&lt;=Admin1!$C$6,"C","--")))))))</f>
        <v>A</v>
      </c>
      <c r="B7" s="119">
        <f>Admin2!A34</f>
        <v>44229</v>
      </c>
      <c r="C7" s="119" t="str">
        <f>Admin2!B34</f>
        <v>Tis</v>
      </c>
      <c r="D7" s="345"/>
      <c r="E7" s="288"/>
      <c r="F7" s="288"/>
      <c r="G7" s="288"/>
      <c r="H7" s="288"/>
      <c r="I7" s="288"/>
      <c r="J7" s="260" t="str">
        <f t="shared" ref="J7:J36" si="4">T7</f>
        <v/>
      </c>
      <c r="K7" s="308"/>
      <c r="L7" s="290"/>
      <c r="M7" s="124">
        <f t="shared" si="0"/>
        <v>0</v>
      </c>
      <c r="N7" s="124">
        <f t="shared" si="1"/>
        <v>0</v>
      </c>
      <c r="O7" s="124">
        <f t="shared" si="2"/>
        <v>0</v>
      </c>
      <c r="P7" s="196">
        <f t="shared" ref="P7:P36" si="5">Q7+R7+S7</f>
        <v>0</v>
      </c>
      <c r="Q7" s="197">
        <f>IF(I7&gt;0,IF(A7="A",Semester!$B$17,0),0)</f>
        <v>0</v>
      </c>
      <c r="R7" s="198">
        <f>IF(I7&gt;0,IF(A7="B",Semester!$C$17,0),0)</f>
        <v>0</v>
      </c>
      <c r="S7" s="198">
        <f>IF(I7&gt;0,IF(A7="C",Semester!$D$17,0),0)</f>
        <v>0</v>
      </c>
      <c r="T7" s="31" t="str">
        <f t="shared" si="3"/>
        <v/>
      </c>
      <c r="U7" t="str">
        <f>Admin2!C34</f>
        <v/>
      </c>
    </row>
    <row r="8" spans="1:31" x14ac:dyDescent="0.35">
      <c r="A8" s="18" t="str">
        <f>IF(IF(B8&gt;=Admin1!$B$4,IF(B8&lt;=Admin1!$C$4,"A",IF(B8&gt;=Admin1!$B$5,IF(B8&lt;=Admin1!$C$5,"B",IF(B8&gt;=Admin1!$B$6,IF(B8&lt;=Admin1!$C$6,"C","--"))))))=FALSE,"--",IF(B8&gt;=Admin1!$B$4,IF(B8&lt;=Admin1!$C$4,"A",IF(B8&gt;=Admin1!$B$5,IF(B8&lt;=Admin1!$C$5,"B",IF(B8&gt;=Admin1!$B$6,IF(B8&lt;=Admin1!$C$6,"C","--")))))))</f>
        <v>A</v>
      </c>
      <c r="B8" s="119">
        <f>Admin2!A35</f>
        <v>44230</v>
      </c>
      <c r="C8" s="119" t="str">
        <f>Admin2!B35</f>
        <v>Ons</v>
      </c>
      <c r="D8" s="345"/>
      <c r="E8" s="288"/>
      <c r="F8" s="288"/>
      <c r="G8" s="288"/>
      <c r="H8" s="288"/>
      <c r="I8" s="288"/>
      <c r="J8" s="260" t="str">
        <f t="shared" si="4"/>
        <v/>
      </c>
      <c r="K8" s="308"/>
      <c r="L8" s="290"/>
      <c r="M8" s="124">
        <f t="shared" si="0"/>
        <v>0</v>
      </c>
      <c r="N8" s="124">
        <f t="shared" si="1"/>
        <v>0</v>
      </c>
      <c r="O8" s="124">
        <f t="shared" si="2"/>
        <v>0</v>
      </c>
      <c r="P8" s="196">
        <f t="shared" si="5"/>
        <v>0</v>
      </c>
      <c r="Q8" s="197">
        <f>IF(I8&gt;0,IF(A8="A",Semester!$B$17,0),0)</f>
        <v>0</v>
      </c>
      <c r="R8" s="198">
        <f>IF(I8&gt;0,IF(A8="B",Semester!$C$17,0),0)</f>
        <v>0</v>
      </c>
      <c r="S8" s="198">
        <f>IF(I8&gt;0,IF(A8="C",Semester!$D$17,0),0)</f>
        <v>0</v>
      </c>
      <c r="T8" s="31" t="str">
        <f t="shared" si="3"/>
        <v/>
      </c>
      <c r="U8" t="str">
        <f>Admin2!C35</f>
        <v/>
      </c>
    </row>
    <row r="9" spans="1:31" x14ac:dyDescent="0.35">
      <c r="A9" s="18" t="str">
        <f>IF(IF(B9&gt;=Admin1!$B$4,IF(B9&lt;=Admin1!$C$4,"A",IF(B9&gt;=Admin1!$B$5,IF(B9&lt;=Admin1!$C$5,"B",IF(B9&gt;=Admin1!$B$6,IF(B9&lt;=Admin1!$C$6,"C","--"))))))=FALSE,"--",IF(B9&gt;=Admin1!$B$4,IF(B9&lt;=Admin1!$C$4,"A",IF(B9&gt;=Admin1!$B$5,IF(B9&lt;=Admin1!$C$5,"B",IF(B9&gt;=Admin1!$B$6,IF(B9&lt;=Admin1!$C$6,"C","--")))))))</f>
        <v>A</v>
      </c>
      <c r="B9" s="119">
        <f>Admin2!A36</f>
        <v>44231</v>
      </c>
      <c r="C9" s="119" t="str">
        <f>Admin2!B36</f>
        <v>Tor</v>
      </c>
      <c r="D9" s="345"/>
      <c r="E9" s="288"/>
      <c r="F9" s="288"/>
      <c r="G9" s="288"/>
      <c r="H9" s="288"/>
      <c r="I9" s="288"/>
      <c r="J9" s="260" t="str">
        <f t="shared" si="4"/>
        <v/>
      </c>
      <c r="K9" s="308"/>
      <c r="L9" s="290"/>
      <c r="M9" s="124">
        <f t="shared" si="0"/>
        <v>0</v>
      </c>
      <c r="N9" s="124">
        <f t="shared" si="1"/>
        <v>0</v>
      </c>
      <c r="O9" s="124">
        <f t="shared" si="2"/>
        <v>0</v>
      </c>
      <c r="P9" s="196">
        <f t="shared" si="5"/>
        <v>0</v>
      </c>
      <c r="Q9" s="197">
        <f>IF(I9&gt;0,IF(A9="A",Semester!$B$17,0),0)</f>
        <v>0</v>
      </c>
      <c r="R9" s="198">
        <f>IF(I9&gt;0,IF(A9="B",Semester!$C$17,0),0)</f>
        <v>0</v>
      </c>
      <c r="S9" s="198">
        <f>IF(I9&gt;0,IF(A9="C",Semester!$D$17,0),0)</f>
        <v>0</v>
      </c>
      <c r="T9" s="31" t="str">
        <f t="shared" si="3"/>
        <v/>
      </c>
      <c r="U9" t="str">
        <f>Admin2!C36</f>
        <v/>
      </c>
    </row>
    <row r="10" spans="1:31" x14ac:dyDescent="0.35">
      <c r="A10" s="18" t="str">
        <f>IF(IF(B10&gt;=Admin1!$B$4,IF(B10&lt;=Admin1!$C$4,"A",IF(B10&gt;=Admin1!$B$5,IF(B10&lt;=Admin1!$C$5,"B",IF(B10&gt;=Admin1!$B$6,IF(B10&lt;=Admin1!$C$6,"C","--"))))))=FALSE,"--",IF(B10&gt;=Admin1!$B$4,IF(B10&lt;=Admin1!$C$4,"A",IF(B10&gt;=Admin1!$B$5,IF(B10&lt;=Admin1!$C$5,"B",IF(B10&gt;=Admin1!$B$6,IF(B10&lt;=Admin1!$C$6,"C","--")))))))</f>
        <v>A</v>
      </c>
      <c r="B10" s="119">
        <f>Admin2!A37</f>
        <v>44232</v>
      </c>
      <c r="C10" s="119" t="str">
        <f>Admin2!B37</f>
        <v>Fre</v>
      </c>
      <c r="D10" s="345"/>
      <c r="E10" s="288"/>
      <c r="F10" s="288"/>
      <c r="G10" s="288"/>
      <c r="H10" s="288"/>
      <c r="I10" s="288"/>
      <c r="J10" s="260" t="str">
        <f t="shared" si="4"/>
        <v/>
      </c>
      <c r="K10" s="308"/>
      <c r="L10" s="290"/>
      <c r="M10" s="124">
        <f t="shared" si="0"/>
        <v>0</v>
      </c>
      <c r="N10" s="124">
        <f t="shared" si="1"/>
        <v>0</v>
      </c>
      <c r="O10" s="124">
        <f t="shared" si="2"/>
        <v>0</v>
      </c>
      <c r="P10" s="196">
        <f t="shared" si="5"/>
        <v>0</v>
      </c>
      <c r="Q10" s="197">
        <f>IF(I10&gt;0,IF(A10="A",Semester!$B$17,0),0)</f>
        <v>0</v>
      </c>
      <c r="R10" s="198">
        <f>IF(I10&gt;0,IF(A10="B",Semester!$C$17,0),0)</f>
        <v>0</v>
      </c>
      <c r="S10" s="198">
        <f>IF(I10&gt;0,IF(A10="C",Semester!$D$17,0),0)</f>
        <v>0</v>
      </c>
      <c r="T10" s="31" t="str">
        <f t="shared" si="3"/>
        <v/>
      </c>
      <c r="U10" t="str">
        <f>Admin2!C37</f>
        <v/>
      </c>
    </row>
    <row r="11" spans="1:31" x14ac:dyDescent="0.35">
      <c r="A11" s="18" t="str">
        <f>IF(IF(B11&gt;=Admin1!$B$4,IF(B11&lt;=Admin1!$C$4,"A",IF(B11&gt;=Admin1!$B$5,IF(B11&lt;=Admin1!$C$5,"B",IF(B11&gt;=Admin1!$B$6,IF(B11&lt;=Admin1!$C$6,"C","--"))))))=FALSE,"--",IF(B11&gt;=Admin1!$B$4,IF(B11&lt;=Admin1!$C$4,"A",IF(B11&gt;=Admin1!$B$5,IF(B11&lt;=Admin1!$C$5,"B",IF(B11&gt;=Admin1!$B$6,IF(B11&lt;=Admin1!$C$6,"C","--")))))))</f>
        <v>A</v>
      </c>
      <c r="B11" s="119">
        <f>Admin2!A38</f>
        <v>44233</v>
      </c>
      <c r="C11" s="119" t="str">
        <f>Admin2!B38</f>
        <v>Lör</v>
      </c>
      <c r="D11" s="345"/>
      <c r="E11" s="288"/>
      <c r="F11" s="288"/>
      <c r="G11" s="288"/>
      <c r="H11" s="288"/>
      <c r="I11" s="288"/>
      <c r="J11" s="260" t="str">
        <f t="shared" si="4"/>
        <v/>
      </c>
      <c r="K11" s="308"/>
      <c r="L11" s="290"/>
      <c r="M11" s="124">
        <f t="shared" si="0"/>
        <v>0</v>
      </c>
      <c r="N11" s="124">
        <f t="shared" si="1"/>
        <v>0</v>
      </c>
      <c r="O11" s="124">
        <f t="shared" si="2"/>
        <v>0</v>
      </c>
      <c r="P11" s="196">
        <f t="shared" si="5"/>
        <v>0</v>
      </c>
      <c r="Q11" s="197">
        <f>IF(I11&gt;0,IF(A11="A",Semester!$B$17,0),0)</f>
        <v>0</v>
      </c>
      <c r="R11" s="198">
        <f>IF(I11&gt;0,IF(A11="B",Semester!$C$17,0),0)</f>
        <v>0</v>
      </c>
      <c r="S11" s="198">
        <f>IF(I11&gt;0,IF(A11="C",Semester!$D$17,0),0)</f>
        <v>0</v>
      </c>
      <c r="T11" s="31" t="str">
        <f t="shared" si="3"/>
        <v/>
      </c>
      <c r="U11" t="str">
        <f>Admin2!C38</f>
        <v/>
      </c>
    </row>
    <row r="12" spans="1:31" x14ac:dyDescent="0.35">
      <c r="A12" s="18" t="str">
        <f>IF(IF(B12&gt;=Admin1!$B$4,IF(B12&lt;=Admin1!$C$4,"A",IF(B12&gt;=Admin1!$B$5,IF(B12&lt;=Admin1!$C$5,"B",IF(B12&gt;=Admin1!$B$6,IF(B12&lt;=Admin1!$C$6,"C","--"))))))=FALSE,"--",IF(B12&gt;=Admin1!$B$4,IF(B12&lt;=Admin1!$C$4,"A",IF(B12&gt;=Admin1!$B$5,IF(B12&lt;=Admin1!$C$5,"B",IF(B12&gt;=Admin1!$B$6,IF(B12&lt;=Admin1!$C$6,"C","--")))))))</f>
        <v>A</v>
      </c>
      <c r="B12" s="119">
        <f>Admin2!A39</f>
        <v>44234</v>
      </c>
      <c r="C12" s="119" t="str">
        <f>Admin2!B39</f>
        <v>Sön</v>
      </c>
      <c r="D12" s="345"/>
      <c r="E12" s="288"/>
      <c r="F12" s="288"/>
      <c r="G12" s="288"/>
      <c r="H12" s="288"/>
      <c r="I12" s="288"/>
      <c r="J12" s="260" t="str">
        <f t="shared" si="4"/>
        <v/>
      </c>
      <c r="K12" s="308"/>
      <c r="L12" s="290"/>
      <c r="M12" s="124">
        <f t="shared" si="0"/>
        <v>0</v>
      </c>
      <c r="N12" s="124">
        <f t="shared" si="1"/>
        <v>0</v>
      </c>
      <c r="O12" s="124">
        <f t="shared" si="2"/>
        <v>0</v>
      </c>
      <c r="P12" s="196">
        <f t="shared" si="5"/>
        <v>0</v>
      </c>
      <c r="Q12" s="197">
        <f>IF(I12&gt;0,IF(A12="A",Semester!$B$17,0),0)</f>
        <v>0</v>
      </c>
      <c r="R12" s="198">
        <f>IF(I12&gt;0,IF(A12="B",Semester!$C$17,0),0)</f>
        <v>0</v>
      </c>
      <c r="S12" s="198">
        <f>IF(I12&gt;0,IF(A12="C",Semester!$D$17,0),0)</f>
        <v>0</v>
      </c>
      <c r="T12" s="31" t="str">
        <f t="shared" si="3"/>
        <v/>
      </c>
      <c r="U12" t="str">
        <f>Admin2!C39</f>
        <v/>
      </c>
    </row>
    <row r="13" spans="1:31" x14ac:dyDescent="0.35">
      <c r="A13" s="18" t="str">
        <f>IF(IF(B13&gt;=Admin1!$B$4,IF(B13&lt;=Admin1!$C$4,"A",IF(B13&gt;=Admin1!$B$5,IF(B13&lt;=Admin1!$C$5,"B",IF(B13&gt;=Admin1!$B$6,IF(B13&lt;=Admin1!$C$6,"C","--"))))))=FALSE,"--",IF(B13&gt;=Admin1!$B$4,IF(B13&lt;=Admin1!$C$4,"A",IF(B13&gt;=Admin1!$B$5,IF(B13&lt;=Admin1!$C$5,"B",IF(B13&gt;=Admin1!$B$6,IF(B13&lt;=Admin1!$C$6,"C","--")))))))</f>
        <v>A</v>
      </c>
      <c r="B13" s="119">
        <f>Admin2!A40</f>
        <v>44235</v>
      </c>
      <c r="C13" s="119" t="str">
        <f>Admin2!B40</f>
        <v>Mån</v>
      </c>
      <c r="D13" s="345"/>
      <c r="E13" s="288"/>
      <c r="F13" s="288"/>
      <c r="G13" s="288"/>
      <c r="H13" s="288"/>
      <c r="I13" s="288"/>
      <c r="J13" s="260" t="str">
        <f t="shared" si="4"/>
        <v/>
      </c>
      <c r="K13" s="308"/>
      <c r="L13" s="290"/>
      <c r="M13" s="124">
        <f t="shared" si="0"/>
        <v>0</v>
      </c>
      <c r="N13" s="124">
        <f t="shared" si="1"/>
        <v>0</v>
      </c>
      <c r="O13" s="124">
        <f t="shared" si="2"/>
        <v>0</v>
      </c>
      <c r="P13" s="196">
        <f t="shared" si="5"/>
        <v>0</v>
      </c>
      <c r="Q13" s="197">
        <f>IF(I13&gt;0,IF(A13="A",Semester!$B$17,0),0)</f>
        <v>0</v>
      </c>
      <c r="R13" s="198">
        <f>IF(I13&gt;0,IF(A13="B",Semester!$C$17,0),0)</f>
        <v>0</v>
      </c>
      <c r="S13" s="198">
        <f>IF(I13&gt;0,IF(A13="C",Semester!$D$17,0),0)</f>
        <v>0</v>
      </c>
      <c r="T13" s="31" t="str">
        <f t="shared" si="3"/>
        <v/>
      </c>
      <c r="U13" t="str">
        <f>Admin2!C40</f>
        <v/>
      </c>
    </row>
    <row r="14" spans="1:31" x14ac:dyDescent="0.35">
      <c r="A14" s="18" t="str">
        <f>IF(IF(B14&gt;=Admin1!$B$4,IF(B14&lt;=Admin1!$C$4,"A",IF(B14&gt;=Admin1!$B$5,IF(B14&lt;=Admin1!$C$5,"B",IF(B14&gt;=Admin1!$B$6,IF(B14&lt;=Admin1!$C$6,"C","--"))))))=FALSE,"--",IF(B14&gt;=Admin1!$B$4,IF(B14&lt;=Admin1!$C$4,"A",IF(B14&gt;=Admin1!$B$5,IF(B14&lt;=Admin1!$C$5,"B",IF(B14&gt;=Admin1!$B$6,IF(B14&lt;=Admin1!$C$6,"C","--")))))))</f>
        <v>A</v>
      </c>
      <c r="B14" s="119">
        <f>Admin2!A41</f>
        <v>44236</v>
      </c>
      <c r="C14" s="119" t="str">
        <f>Admin2!B41</f>
        <v>Tis</v>
      </c>
      <c r="D14" s="345"/>
      <c r="E14" s="288"/>
      <c r="F14" s="288"/>
      <c r="G14" s="288"/>
      <c r="H14" s="288"/>
      <c r="I14" s="288"/>
      <c r="J14" s="260" t="str">
        <f t="shared" si="4"/>
        <v/>
      </c>
      <c r="K14" s="308"/>
      <c r="L14" s="290"/>
      <c r="M14" s="124">
        <f t="shared" si="0"/>
        <v>0</v>
      </c>
      <c r="N14" s="124">
        <f t="shared" si="1"/>
        <v>0</v>
      </c>
      <c r="O14" s="124">
        <f t="shared" si="2"/>
        <v>0</v>
      </c>
      <c r="P14" s="196">
        <f t="shared" si="5"/>
        <v>0</v>
      </c>
      <c r="Q14" s="197">
        <f>IF(I14&gt;0,IF(A14="A",Semester!$B$17,0),0)</f>
        <v>0</v>
      </c>
      <c r="R14" s="198">
        <f>IF(I14&gt;0,IF(A14="B",Semester!$C$17,0),0)</f>
        <v>0</v>
      </c>
      <c r="S14" s="198">
        <f>IF(I14&gt;0,IF(A14="C",Semester!$D$17,0),0)</f>
        <v>0</v>
      </c>
      <c r="T14" s="31" t="str">
        <f t="shared" si="3"/>
        <v/>
      </c>
      <c r="U14" t="str">
        <f>Admin2!C41</f>
        <v/>
      </c>
    </row>
    <row r="15" spans="1:31" x14ac:dyDescent="0.35">
      <c r="A15" s="18" t="str">
        <f>IF(IF(B15&gt;=Admin1!$B$4,IF(B15&lt;=Admin1!$C$4,"A",IF(B15&gt;=Admin1!$B$5,IF(B15&lt;=Admin1!$C$5,"B",IF(B15&gt;=Admin1!$B$6,IF(B15&lt;=Admin1!$C$6,"C","--"))))))=FALSE,"--",IF(B15&gt;=Admin1!$B$4,IF(B15&lt;=Admin1!$C$4,"A",IF(B15&gt;=Admin1!$B$5,IF(B15&lt;=Admin1!$C$5,"B",IF(B15&gt;=Admin1!$B$6,IF(B15&lt;=Admin1!$C$6,"C","--")))))))</f>
        <v>A</v>
      </c>
      <c r="B15" s="119">
        <f>Admin2!A42</f>
        <v>44237</v>
      </c>
      <c r="C15" s="119" t="str">
        <f>Admin2!B42</f>
        <v>Ons</v>
      </c>
      <c r="D15" s="345"/>
      <c r="E15" s="288"/>
      <c r="F15" s="288"/>
      <c r="G15" s="288"/>
      <c r="H15" s="288"/>
      <c r="I15" s="288"/>
      <c r="J15" s="260" t="str">
        <f t="shared" si="4"/>
        <v/>
      </c>
      <c r="K15" s="308"/>
      <c r="L15" s="290"/>
      <c r="M15" s="124">
        <f t="shared" si="0"/>
        <v>0</v>
      </c>
      <c r="N15" s="124">
        <f t="shared" si="1"/>
        <v>0</v>
      </c>
      <c r="O15" s="124">
        <f t="shared" si="2"/>
        <v>0</v>
      </c>
      <c r="P15" s="196">
        <f t="shared" si="5"/>
        <v>0</v>
      </c>
      <c r="Q15" s="197">
        <f>IF(I15&gt;0,IF(A15="A",Semester!$B$17,0),0)</f>
        <v>0</v>
      </c>
      <c r="R15" s="198">
        <f>IF(I15&gt;0,IF(A15="B",Semester!$C$17,0),0)</f>
        <v>0</v>
      </c>
      <c r="S15" s="198">
        <f>IF(I15&gt;0,IF(A15="C",Semester!$D$17,0),0)</f>
        <v>0</v>
      </c>
      <c r="T15" s="31" t="str">
        <f t="shared" si="3"/>
        <v/>
      </c>
      <c r="U15" t="str">
        <f>Admin2!C42</f>
        <v/>
      </c>
    </row>
    <row r="16" spans="1:31" x14ac:dyDescent="0.35">
      <c r="A16" s="18" t="str">
        <f>IF(IF(B16&gt;=Admin1!$B$4,IF(B16&lt;=Admin1!$C$4,"A",IF(B16&gt;=Admin1!$B$5,IF(B16&lt;=Admin1!$C$5,"B",IF(B16&gt;=Admin1!$B$6,IF(B16&lt;=Admin1!$C$6,"C","--"))))))=FALSE,"--",IF(B16&gt;=Admin1!$B$4,IF(B16&lt;=Admin1!$C$4,"A",IF(B16&gt;=Admin1!$B$5,IF(B16&lt;=Admin1!$C$5,"B",IF(B16&gt;=Admin1!$B$6,IF(B16&lt;=Admin1!$C$6,"C","--")))))))</f>
        <v>A</v>
      </c>
      <c r="B16" s="119">
        <f>Admin2!A43</f>
        <v>44238</v>
      </c>
      <c r="C16" s="119" t="str">
        <f>Admin2!B43</f>
        <v>Tor</v>
      </c>
      <c r="D16" s="345"/>
      <c r="E16" s="288"/>
      <c r="F16" s="288"/>
      <c r="G16" s="288"/>
      <c r="H16" s="288"/>
      <c r="I16" s="288"/>
      <c r="J16" s="260" t="str">
        <f t="shared" si="4"/>
        <v/>
      </c>
      <c r="K16" s="308"/>
      <c r="L16" s="290"/>
      <c r="M16" s="124">
        <f t="shared" si="0"/>
        <v>0</v>
      </c>
      <c r="N16" s="124">
        <f t="shared" si="1"/>
        <v>0</v>
      </c>
      <c r="O16" s="124">
        <f t="shared" si="2"/>
        <v>0</v>
      </c>
      <c r="P16" s="196">
        <f t="shared" si="5"/>
        <v>0</v>
      </c>
      <c r="Q16" s="197">
        <f>IF(I16&gt;0,IF(A16="A",Semester!$B$17,0),0)</f>
        <v>0</v>
      </c>
      <c r="R16" s="198">
        <f>IF(I16&gt;0,IF(A16="B",Semester!$C$17,0),0)</f>
        <v>0</v>
      </c>
      <c r="S16" s="198">
        <f>IF(I16&gt;0,IF(A16="C",Semester!$D$17,0),0)</f>
        <v>0</v>
      </c>
      <c r="T16" s="31" t="str">
        <f t="shared" si="3"/>
        <v/>
      </c>
      <c r="U16" t="str">
        <f>Admin2!C43</f>
        <v/>
      </c>
    </row>
    <row r="17" spans="1:21" x14ac:dyDescent="0.35">
      <c r="A17" s="18" t="str">
        <f>IF(IF(B17&gt;=Admin1!$B$4,IF(B17&lt;=Admin1!$C$4,"A",IF(B17&gt;=Admin1!$B$5,IF(B17&lt;=Admin1!$C$5,"B",IF(B17&gt;=Admin1!$B$6,IF(B17&lt;=Admin1!$C$6,"C","--"))))))=FALSE,"--",IF(B17&gt;=Admin1!$B$4,IF(B17&lt;=Admin1!$C$4,"A",IF(B17&gt;=Admin1!$B$5,IF(B17&lt;=Admin1!$C$5,"B",IF(B17&gt;=Admin1!$B$6,IF(B17&lt;=Admin1!$C$6,"C","--")))))))</f>
        <v>A</v>
      </c>
      <c r="B17" s="119">
        <f>Admin2!A44</f>
        <v>44239</v>
      </c>
      <c r="C17" s="119" t="str">
        <f>Admin2!B44</f>
        <v>Fre</v>
      </c>
      <c r="D17" s="345"/>
      <c r="E17" s="288"/>
      <c r="F17" s="288"/>
      <c r="G17" s="288"/>
      <c r="H17" s="288"/>
      <c r="I17" s="288"/>
      <c r="J17" s="260" t="str">
        <f t="shared" si="4"/>
        <v/>
      </c>
      <c r="K17" s="308"/>
      <c r="L17" s="290"/>
      <c r="M17" s="124">
        <f t="shared" si="0"/>
        <v>0</v>
      </c>
      <c r="N17" s="124">
        <f t="shared" si="1"/>
        <v>0</v>
      </c>
      <c r="O17" s="124">
        <f t="shared" si="2"/>
        <v>0</v>
      </c>
      <c r="P17" s="196">
        <f t="shared" si="5"/>
        <v>0</v>
      </c>
      <c r="Q17" s="197">
        <f>IF(I17&gt;0,IF(A17="A",Semester!$B$17,0),0)</f>
        <v>0</v>
      </c>
      <c r="R17" s="198">
        <f>IF(I17&gt;0,IF(A17="B",Semester!$C$17,0),0)</f>
        <v>0</v>
      </c>
      <c r="S17" s="198">
        <f>IF(I17&gt;0,IF(A17="C",Semester!$D$17,0),0)</f>
        <v>0</v>
      </c>
      <c r="T17" s="31" t="str">
        <f t="shared" si="3"/>
        <v/>
      </c>
      <c r="U17" t="str">
        <f>Admin2!C44</f>
        <v/>
      </c>
    </row>
    <row r="18" spans="1:21" x14ac:dyDescent="0.35">
      <c r="A18" s="18" t="str">
        <f>IF(IF(B18&gt;=Admin1!$B$4,IF(B18&lt;=Admin1!$C$4,"A",IF(B18&gt;=Admin1!$B$5,IF(B18&lt;=Admin1!$C$5,"B",IF(B18&gt;=Admin1!$B$6,IF(B18&lt;=Admin1!$C$6,"C","--"))))))=FALSE,"--",IF(B18&gt;=Admin1!$B$4,IF(B18&lt;=Admin1!$C$4,"A",IF(B18&gt;=Admin1!$B$5,IF(B18&lt;=Admin1!$C$5,"B",IF(B18&gt;=Admin1!$B$6,IF(B18&lt;=Admin1!$C$6,"C","--")))))))</f>
        <v>A</v>
      </c>
      <c r="B18" s="119">
        <f>Admin2!A45</f>
        <v>44240</v>
      </c>
      <c r="C18" s="119" t="str">
        <f>Admin2!B45</f>
        <v>Lör</v>
      </c>
      <c r="D18" s="345"/>
      <c r="E18" s="288"/>
      <c r="F18" s="288"/>
      <c r="G18" s="288"/>
      <c r="H18" s="288"/>
      <c r="I18" s="288"/>
      <c r="J18" s="260" t="str">
        <f t="shared" si="4"/>
        <v/>
      </c>
      <c r="K18" s="308"/>
      <c r="L18" s="290"/>
      <c r="M18" s="124">
        <f t="shared" si="0"/>
        <v>0</v>
      </c>
      <c r="N18" s="124">
        <f t="shared" si="1"/>
        <v>0</v>
      </c>
      <c r="O18" s="124">
        <f t="shared" si="2"/>
        <v>0</v>
      </c>
      <c r="P18" s="196">
        <f t="shared" si="5"/>
        <v>0</v>
      </c>
      <c r="Q18" s="197">
        <f>IF(I18&gt;0,IF(A18="A",Semester!$B$17,0),0)</f>
        <v>0</v>
      </c>
      <c r="R18" s="198">
        <f>IF(I18&gt;0,IF(A18="B",Semester!$C$17,0),0)</f>
        <v>0</v>
      </c>
      <c r="S18" s="198">
        <f>IF(I18&gt;0,IF(A18="C",Semester!$D$17,0),0)</f>
        <v>0</v>
      </c>
      <c r="T18" s="31" t="str">
        <f t="shared" si="3"/>
        <v/>
      </c>
      <c r="U18" t="str">
        <f>Admin2!C45</f>
        <v/>
      </c>
    </row>
    <row r="19" spans="1:21" x14ac:dyDescent="0.35">
      <c r="A19" s="18" t="str">
        <f>IF(IF(B19&gt;=Admin1!$B$4,IF(B19&lt;=Admin1!$C$4,"A",IF(B19&gt;=Admin1!$B$5,IF(B19&lt;=Admin1!$C$5,"B",IF(B19&gt;=Admin1!$B$6,IF(B19&lt;=Admin1!$C$6,"C","--"))))))=FALSE,"--",IF(B19&gt;=Admin1!$B$4,IF(B19&lt;=Admin1!$C$4,"A",IF(B19&gt;=Admin1!$B$5,IF(B19&lt;=Admin1!$C$5,"B",IF(B19&gt;=Admin1!$B$6,IF(B19&lt;=Admin1!$C$6,"C","--")))))))</f>
        <v>A</v>
      </c>
      <c r="B19" s="119">
        <f>Admin2!A46</f>
        <v>44241</v>
      </c>
      <c r="C19" s="119" t="str">
        <f>Admin2!B46</f>
        <v>Sön</v>
      </c>
      <c r="D19" s="345"/>
      <c r="E19" s="288"/>
      <c r="F19" s="288"/>
      <c r="G19" s="288"/>
      <c r="H19" s="288"/>
      <c r="I19" s="288"/>
      <c r="J19" s="260" t="str">
        <f t="shared" si="4"/>
        <v/>
      </c>
      <c r="K19" s="308"/>
      <c r="L19" s="290"/>
      <c r="M19" s="124">
        <f t="shared" si="0"/>
        <v>0</v>
      </c>
      <c r="N19" s="124">
        <f t="shared" si="1"/>
        <v>0</v>
      </c>
      <c r="O19" s="124">
        <f t="shared" si="2"/>
        <v>0</v>
      </c>
      <c r="P19" s="196">
        <f t="shared" si="5"/>
        <v>0</v>
      </c>
      <c r="Q19" s="197">
        <f>IF(I19&gt;0,IF(A19="A",Semester!$B$17,0),0)</f>
        <v>0</v>
      </c>
      <c r="R19" s="198">
        <f>IF(I19&gt;0,IF(A19="B",Semester!$C$17,0),0)</f>
        <v>0</v>
      </c>
      <c r="S19" s="198">
        <f>IF(I19&gt;0,IF(A19="C",Semester!$D$17,0),0)</f>
        <v>0</v>
      </c>
      <c r="T19" s="31" t="str">
        <f t="shared" si="3"/>
        <v/>
      </c>
      <c r="U19" t="str">
        <f>Admin2!C46</f>
        <v>Alla hjärtans dag</v>
      </c>
    </row>
    <row r="20" spans="1:21" x14ac:dyDescent="0.35">
      <c r="A20" s="18" t="str">
        <f>IF(IF(B20&gt;=Admin1!$B$4,IF(B20&lt;=Admin1!$C$4,"A",IF(B20&gt;=Admin1!$B$5,IF(B20&lt;=Admin1!$C$5,"B",IF(B20&gt;=Admin1!$B$6,IF(B20&lt;=Admin1!$C$6,"C","--"))))))=FALSE,"--",IF(B20&gt;=Admin1!$B$4,IF(B20&lt;=Admin1!$C$4,"A",IF(B20&gt;=Admin1!$B$5,IF(B20&lt;=Admin1!$C$5,"B",IF(B20&gt;=Admin1!$B$6,IF(B20&lt;=Admin1!$C$6,"C","--")))))))</f>
        <v>A</v>
      </c>
      <c r="B20" s="119">
        <f>Admin2!A47</f>
        <v>44242</v>
      </c>
      <c r="C20" s="119" t="str">
        <f>Admin2!B47</f>
        <v>Mån</v>
      </c>
      <c r="D20" s="345"/>
      <c r="E20" s="288"/>
      <c r="F20" s="288"/>
      <c r="G20" s="288"/>
      <c r="H20" s="288"/>
      <c r="I20" s="288"/>
      <c r="J20" s="260" t="str">
        <f t="shared" si="4"/>
        <v/>
      </c>
      <c r="K20" s="308"/>
      <c r="L20" s="290"/>
      <c r="M20" s="124">
        <f t="shared" si="0"/>
        <v>0</v>
      </c>
      <c r="N20" s="124">
        <f t="shared" si="1"/>
        <v>0</v>
      </c>
      <c r="O20" s="124">
        <f t="shared" si="2"/>
        <v>0</v>
      </c>
      <c r="P20" s="196">
        <f t="shared" si="5"/>
        <v>0</v>
      </c>
      <c r="Q20" s="197">
        <f>IF(I20&gt;0,IF(A20="A",Semester!$B$17,0),0)</f>
        <v>0</v>
      </c>
      <c r="R20" s="198">
        <f>IF(I20&gt;0,IF(A20="B",Semester!$C$17,0),0)</f>
        <v>0</v>
      </c>
      <c r="S20" s="198">
        <f>IF(I20&gt;0,IF(A20="C",Semester!$D$17,0),0)</f>
        <v>0</v>
      </c>
      <c r="T20" s="31" t="str">
        <f t="shared" si="3"/>
        <v/>
      </c>
      <c r="U20" t="str">
        <f>Admin2!C47</f>
        <v/>
      </c>
    </row>
    <row r="21" spans="1:21" x14ac:dyDescent="0.35">
      <c r="A21" s="18" t="str">
        <f>IF(IF(B21&gt;=Admin1!$B$4,IF(B21&lt;=Admin1!$C$4,"A",IF(B21&gt;=Admin1!$B$5,IF(B21&lt;=Admin1!$C$5,"B",IF(B21&gt;=Admin1!$B$6,IF(B21&lt;=Admin1!$C$6,"C","--"))))))=FALSE,"--",IF(B21&gt;=Admin1!$B$4,IF(B21&lt;=Admin1!$C$4,"A",IF(B21&gt;=Admin1!$B$5,IF(B21&lt;=Admin1!$C$5,"B",IF(B21&gt;=Admin1!$B$6,IF(B21&lt;=Admin1!$C$6,"C","--")))))))</f>
        <v>A</v>
      </c>
      <c r="B21" s="119">
        <f>Admin2!A48</f>
        <v>44243</v>
      </c>
      <c r="C21" s="119" t="str">
        <f>Admin2!B48</f>
        <v>Tis</v>
      </c>
      <c r="D21" s="345"/>
      <c r="E21" s="288"/>
      <c r="F21" s="288"/>
      <c r="G21" s="288"/>
      <c r="H21" s="288"/>
      <c r="I21" s="288"/>
      <c r="J21" s="260" t="str">
        <f t="shared" si="4"/>
        <v/>
      </c>
      <c r="K21" s="308"/>
      <c r="L21" s="290"/>
      <c r="M21" s="124">
        <f t="shared" si="0"/>
        <v>0</v>
      </c>
      <c r="N21" s="124">
        <f t="shared" si="1"/>
        <v>0</v>
      </c>
      <c r="O21" s="124">
        <f t="shared" si="2"/>
        <v>0</v>
      </c>
      <c r="P21" s="196">
        <f t="shared" si="5"/>
        <v>0</v>
      </c>
      <c r="Q21" s="197">
        <f>IF(I21&gt;0,IF(A21="A",Semester!$B$17,0),0)</f>
        <v>0</v>
      </c>
      <c r="R21" s="198">
        <f>IF(I21&gt;0,IF(A21="B",Semester!$C$17,0),0)</f>
        <v>0</v>
      </c>
      <c r="S21" s="198">
        <f>IF(I21&gt;0,IF(A21="C",Semester!$D$17,0),0)</f>
        <v>0</v>
      </c>
      <c r="T21" s="31" t="str">
        <f t="shared" si="3"/>
        <v/>
      </c>
      <c r="U21" t="str">
        <f>Admin2!C48</f>
        <v/>
      </c>
    </row>
    <row r="22" spans="1:21" x14ac:dyDescent="0.35">
      <c r="A22" s="18" t="str">
        <f>IF(IF(B22&gt;=Admin1!$B$4,IF(B22&lt;=Admin1!$C$4,"A",IF(B22&gt;=Admin1!$B$5,IF(B22&lt;=Admin1!$C$5,"B",IF(B22&gt;=Admin1!$B$6,IF(B22&lt;=Admin1!$C$6,"C","--"))))))=FALSE,"--",IF(B22&gt;=Admin1!$B$4,IF(B22&lt;=Admin1!$C$4,"A",IF(B22&gt;=Admin1!$B$5,IF(B22&lt;=Admin1!$C$5,"B",IF(B22&gt;=Admin1!$B$6,IF(B22&lt;=Admin1!$C$6,"C","--")))))))</f>
        <v>A</v>
      </c>
      <c r="B22" s="119">
        <f>Admin2!A49</f>
        <v>44244</v>
      </c>
      <c r="C22" s="119" t="str">
        <f>Admin2!B49</f>
        <v>Ons</v>
      </c>
      <c r="D22" s="345"/>
      <c r="E22" s="288"/>
      <c r="F22" s="288"/>
      <c r="G22" s="288"/>
      <c r="H22" s="288"/>
      <c r="I22" s="288"/>
      <c r="J22" s="260" t="str">
        <f t="shared" si="4"/>
        <v/>
      </c>
      <c r="K22" s="308"/>
      <c r="L22" s="290"/>
      <c r="M22" s="124">
        <f t="shared" si="0"/>
        <v>0</v>
      </c>
      <c r="N22" s="124">
        <f t="shared" si="1"/>
        <v>0</v>
      </c>
      <c r="O22" s="124">
        <f t="shared" si="2"/>
        <v>0</v>
      </c>
      <c r="P22" s="196">
        <f t="shared" si="5"/>
        <v>0</v>
      </c>
      <c r="Q22" s="197">
        <f>IF(I22&gt;0,IF(A22="A",Semester!$B$17,0),0)</f>
        <v>0</v>
      </c>
      <c r="R22" s="198">
        <f>IF(I22&gt;0,IF(A22="B",Semester!$C$17,0),0)</f>
        <v>0</v>
      </c>
      <c r="S22" s="198">
        <f>IF(I22&gt;0,IF(A22="C",Semester!$D$17,0),0)</f>
        <v>0</v>
      </c>
      <c r="T22" s="31" t="str">
        <f t="shared" si="3"/>
        <v/>
      </c>
      <c r="U22" t="str">
        <f>Admin2!C49</f>
        <v/>
      </c>
    </row>
    <row r="23" spans="1:21" x14ac:dyDescent="0.35">
      <c r="A23" s="18" t="str">
        <f>IF(IF(B23&gt;=Admin1!$B$4,IF(B23&lt;=Admin1!$C$4,"A",IF(B23&gt;=Admin1!$B$5,IF(B23&lt;=Admin1!$C$5,"B",IF(B23&gt;=Admin1!$B$6,IF(B23&lt;=Admin1!$C$6,"C","--"))))))=FALSE,"--",IF(B23&gt;=Admin1!$B$4,IF(B23&lt;=Admin1!$C$4,"A",IF(B23&gt;=Admin1!$B$5,IF(B23&lt;=Admin1!$C$5,"B",IF(B23&gt;=Admin1!$B$6,IF(B23&lt;=Admin1!$C$6,"C","--")))))))</f>
        <v>A</v>
      </c>
      <c r="B23" s="119">
        <f>Admin2!A50</f>
        <v>44245</v>
      </c>
      <c r="C23" s="119" t="str">
        <f>Admin2!B50</f>
        <v>Tor</v>
      </c>
      <c r="D23" s="345"/>
      <c r="E23" s="288"/>
      <c r="F23" s="288"/>
      <c r="G23" s="288"/>
      <c r="H23" s="288"/>
      <c r="I23" s="288"/>
      <c r="J23" s="260" t="str">
        <f t="shared" si="4"/>
        <v/>
      </c>
      <c r="K23" s="308"/>
      <c r="L23" s="290"/>
      <c r="M23" s="124">
        <f t="shared" si="0"/>
        <v>0</v>
      </c>
      <c r="N23" s="124">
        <f t="shared" si="1"/>
        <v>0</v>
      </c>
      <c r="O23" s="124">
        <f t="shared" si="2"/>
        <v>0</v>
      </c>
      <c r="P23" s="196">
        <f t="shared" si="5"/>
        <v>0</v>
      </c>
      <c r="Q23" s="197">
        <f>IF(I23&gt;0,IF(A23="A",Semester!$B$17,0),0)</f>
        <v>0</v>
      </c>
      <c r="R23" s="198">
        <f>IF(I23&gt;0,IF(A23="B",Semester!$C$17,0),0)</f>
        <v>0</v>
      </c>
      <c r="S23" s="198">
        <f>IF(I23&gt;0,IF(A23="C",Semester!$D$17,0),0)</f>
        <v>0</v>
      </c>
      <c r="T23" s="31" t="str">
        <f t="shared" si="3"/>
        <v/>
      </c>
      <c r="U23" t="str">
        <f>Admin2!C50</f>
        <v/>
      </c>
    </row>
    <row r="24" spans="1:21" x14ac:dyDescent="0.35">
      <c r="A24" s="18" t="str">
        <f>IF(IF(B24&gt;=Admin1!$B$4,IF(B24&lt;=Admin1!$C$4,"A",IF(B24&gt;=Admin1!$B$5,IF(B24&lt;=Admin1!$C$5,"B",IF(B24&gt;=Admin1!$B$6,IF(B24&lt;=Admin1!$C$6,"C","--"))))))=FALSE,"--",IF(B24&gt;=Admin1!$B$4,IF(B24&lt;=Admin1!$C$4,"A",IF(B24&gt;=Admin1!$B$5,IF(B24&lt;=Admin1!$C$5,"B",IF(B24&gt;=Admin1!$B$6,IF(B24&lt;=Admin1!$C$6,"C","--")))))))</f>
        <v>A</v>
      </c>
      <c r="B24" s="119">
        <f>Admin2!A51</f>
        <v>44246</v>
      </c>
      <c r="C24" s="119" t="str">
        <f>Admin2!B51</f>
        <v>Fre</v>
      </c>
      <c r="D24" s="345"/>
      <c r="E24" s="288"/>
      <c r="F24" s="288"/>
      <c r="G24" s="288"/>
      <c r="H24" s="288"/>
      <c r="I24" s="288"/>
      <c r="J24" s="260" t="str">
        <f t="shared" si="4"/>
        <v/>
      </c>
      <c r="K24" s="308"/>
      <c r="L24" s="290"/>
      <c r="M24" s="124">
        <f t="shared" si="0"/>
        <v>0</v>
      </c>
      <c r="N24" s="124">
        <f t="shared" si="1"/>
        <v>0</v>
      </c>
      <c r="O24" s="124">
        <f t="shared" si="2"/>
        <v>0</v>
      </c>
      <c r="P24" s="196">
        <f t="shared" si="5"/>
        <v>0</v>
      </c>
      <c r="Q24" s="197">
        <f>IF(I24&gt;0,IF(A24="A",Semester!$B$17,0),0)</f>
        <v>0</v>
      </c>
      <c r="R24" s="198">
        <f>IF(I24&gt;0,IF(A24="B",Semester!$C$17,0),0)</f>
        <v>0</v>
      </c>
      <c r="S24" s="198">
        <f>IF(I24&gt;0,IF(A24="C",Semester!$D$17,0),0)</f>
        <v>0</v>
      </c>
      <c r="T24" s="31" t="str">
        <f t="shared" si="3"/>
        <v/>
      </c>
      <c r="U24" t="str">
        <f>Admin2!C51</f>
        <v/>
      </c>
    </row>
    <row r="25" spans="1:21" x14ac:dyDescent="0.35">
      <c r="A25" s="18" t="str">
        <f>IF(IF(B25&gt;=Admin1!$B$4,IF(B25&lt;=Admin1!$C$4,"A",IF(B25&gt;=Admin1!$B$5,IF(B25&lt;=Admin1!$C$5,"B",IF(B25&gt;=Admin1!$B$6,IF(B25&lt;=Admin1!$C$6,"C","--"))))))=FALSE,"--",IF(B25&gt;=Admin1!$B$4,IF(B25&lt;=Admin1!$C$4,"A",IF(B25&gt;=Admin1!$B$5,IF(B25&lt;=Admin1!$C$5,"B",IF(B25&gt;=Admin1!$B$6,IF(B25&lt;=Admin1!$C$6,"C","--")))))))</f>
        <v>A</v>
      </c>
      <c r="B25" s="119">
        <f>Admin2!A52</f>
        <v>44247</v>
      </c>
      <c r="C25" s="119" t="str">
        <f>Admin2!B52</f>
        <v>Lör</v>
      </c>
      <c r="D25" s="345"/>
      <c r="E25" s="288"/>
      <c r="F25" s="288"/>
      <c r="G25" s="288"/>
      <c r="H25" s="288"/>
      <c r="I25" s="288"/>
      <c r="J25" s="260" t="str">
        <f t="shared" si="4"/>
        <v/>
      </c>
      <c r="K25" s="308"/>
      <c r="L25" s="290"/>
      <c r="M25" s="124">
        <f t="shared" si="0"/>
        <v>0</v>
      </c>
      <c r="N25" s="124">
        <f t="shared" si="1"/>
        <v>0</v>
      </c>
      <c r="O25" s="124">
        <f t="shared" si="2"/>
        <v>0</v>
      </c>
      <c r="P25" s="196">
        <f t="shared" si="5"/>
        <v>0</v>
      </c>
      <c r="Q25" s="197">
        <f>IF(I25&gt;0,IF(A25="A",Semester!$B$17,0),0)</f>
        <v>0</v>
      </c>
      <c r="R25" s="198">
        <f>IF(I25&gt;0,IF(A25="B",Semester!$C$17,0),0)</f>
        <v>0</v>
      </c>
      <c r="S25" s="198">
        <f>IF(I25&gt;0,IF(A25="C",Semester!$D$17,0),0)</f>
        <v>0</v>
      </c>
      <c r="T25" s="31" t="str">
        <f t="shared" si="3"/>
        <v/>
      </c>
      <c r="U25" t="str">
        <f>Admin2!C52</f>
        <v/>
      </c>
    </row>
    <row r="26" spans="1:21" x14ac:dyDescent="0.35">
      <c r="A26" s="18" t="str">
        <f>IF(IF(B26&gt;=Admin1!$B$4,IF(B26&lt;=Admin1!$C$4,"A",IF(B26&gt;=Admin1!$B$5,IF(B26&lt;=Admin1!$C$5,"B",IF(B26&gt;=Admin1!$B$6,IF(B26&lt;=Admin1!$C$6,"C","--"))))))=FALSE,"--",IF(B26&gt;=Admin1!$B$4,IF(B26&lt;=Admin1!$C$4,"A",IF(B26&gt;=Admin1!$B$5,IF(B26&lt;=Admin1!$C$5,"B",IF(B26&gt;=Admin1!$B$6,IF(B26&lt;=Admin1!$C$6,"C","--")))))))</f>
        <v>A</v>
      </c>
      <c r="B26" s="119">
        <f>Admin2!A53</f>
        <v>44248</v>
      </c>
      <c r="C26" s="119" t="str">
        <f>Admin2!B53</f>
        <v>Sön</v>
      </c>
      <c r="D26" s="345"/>
      <c r="E26" s="288"/>
      <c r="F26" s="288"/>
      <c r="G26" s="288"/>
      <c r="H26" s="288"/>
      <c r="I26" s="288"/>
      <c r="J26" s="260" t="str">
        <f t="shared" si="4"/>
        <v/>
      </c>
      <c r="K26" s="308"/>
      <c r="L26" s="290"/>
      <c r="M26" s="124">
        <f t="shared" si="0"/>
        <v>0</v>
      </c>
      <c r="N26" s="124">
        <f t="shared" si="1"/>
        <v>0</v>
      </c>
      <c r="O26" s="124">
        <f t="shared" si="2"/>
        <v>0</v>
      </c>
      <c r="P26" s="196">
        <f t="shared" si="5"/>
        <v>0</v>
      </c>
      <c r="Q26" s="197">
        <f>IF(I26&gt;0,IF(A26="A",Semester!$B$17,0),0)</f>
        <v>0</v>
      </c>
      <c r="R26" s="198">
        <f>IF(I26&gt;0,IF(A26="B",Semester!$C$17,0),0)</f>
        <v>0</v>
      </c>
      <c r="S26" s="198">
        <f>IF(I26&gt;0,IF(A26="C",Semester!$D$17,0),0)</f>
        <v>0</v>
      </c>
      <c r="T26" s="31" t="str">
        <f t="shared" si="3"/>
        <v/>
      </c>
      <c r="U26" t="str">
        <f>Admin2!C53</f>
        <v/>
      </c>
    </row>
    <row r="27" spans="1:21" x14ac:dyDescent="0.35">
      <c r="A27" s="18" t="str">
        <f>IF(IF(B27&gt;=Admin1!$B$4,IF(B27&lt;=Admin1!$C$4,"A",IF(B27&gt;=Admin1!$B$5,IF(B27&lt;=Admin1!$C$5,"B",IF(B27&gt;=Admin1!$B$6,IF(B27&lt;=Admin1!$C$6,"C","--"))))))=FALSE,"--",IF(B27&gt;=Admin1!$B$4,IF(B27&lt;=Admin1!$C$4,"A",IF(B27&gt;=Admin1!$B$5,IF(B27&lt;=Admin1!$C$5,"B",IF(B27&gt;=Admin1!$B$6,IF(B27&lt;=Admin1!$C$6,"C","--")))))))</f>
        <v>A</v>
      </c>
      <c r="B27" s="119">
        <f>Admin2!A54</f>
        <v>44249</v>
      </c>
      <c r="C27" s="119" t="str">
        <f>Admin2!B54</f>
        <v>Mån</v>
      </c>
      <c r="D27" s="345"/>
      <c r="E27" s="288"/>
      <c r="F27" s="288"/>
      <c r="G27" s="288"/>
      <c r="H27" s="288"/>
      <c r="I27" s="288"/>
      <c r="J27" s="260" t="str">
        <f t="shared" si="4"/>
        <v/>
      </c>
      <c r="K27" s="308"/>
      <c r="L27" s="290"/>
      <c r="M27" s="124">
        <f t="shared" si="0"/>
        <v>0</v>
      </c>
      <c r="N27" s="124">
        <f t="shared" si="1"/>
        <v>0</v>
      </c>
      <c r="O27" s="124">
        <f t="shared" si="2"/>
        <v>0</v>
      </c>
      <c r="P27" s="196">
        <f t="shared" si="5"/>
        <v>0</v>
      </c>
      <c r="Q27" s="197">
        <f>IF(I27&gt;0,IF(A27="A",Semester!$B$17,0),0)</f>
        <v>0</v>
      </c>
      <c r="R27" s="198">
        <f>IF(I27&gt;0,IF(A27="B",Semester!$C$17,0),0)</f>
        <v>0</v>
      </c>
      <c r="S27" s="198">
        <f>IF(I27&gt;0,IF(A27="C",Semester!$D$17,0),0)</f>
        <v>0</v>
      </c>
      <c r="T27" s="31" t="str">
        <f t="shared" si="3"/>
        <v/>
      </c>
      <c r="U27" t="str">
        <f>Admin2!C54</f>
        <v/>
      </c>
    </row>
    <row r="28" spans="1:21" x14ac:dyDescent="0.35">
      <c r="A28" s="18" t="str">
        <f>IF(IF(B28&gt;=Admin1!$B$4,IF(B28&lt;=Admin1!$C$4,"A",IF(B28&gt;=Admin1!$B$5,IF(B28&lt;=Admin1!$C$5,"B",IF(B28&gt;=Admin1!$B$6,IF(B28&lt;=Admin1!$C$6,"C","--"))))))=FALSE,"--",IF(B28&gt;=Admin1!$B$4,IF(B28&lt;=Admin1!$C$4,"A",IF(B28&gt;=Admin1!$B$5,IF(B28&lt;=Admin1!$C$5,"B",IF(B28&gt;=Admin1!$B$6,IF(B28&lt;=Admin1!$C$6,"C","--")))))))</f>
        <v>A</v>
      </c>
      <c r="B28" s="119">
        <f>Admin2!A55</f>
        <v>44250</v>
      </c>
      <c r="C28" s="119" t="str">
        <f>Admin2!B55</f>
        <v>Tis</v>
      </c>
      <c r="D28" s="345"/>
      <c r="E28" s="288"/>
      <c r="F28" s="288"/>
      <c r="G28" s="288"/>
      <c r="H28" s="288"/>
      <c r="I28" s="288"/>
      <c r="J28" s="260" t="str">
        <f t="shared" si="4"/>
        <v/>
      </c>
      <c r="K28" s="308"/>
      <c r="L28" s="290"/>
      <c r="M28" s="124">
        <f t="shared" si="0"/>
        <v>0</v>
      </c>
      <c r="N28" s="124">
        <f t="shared" si="1"/>
        <v>0</v>
      </c>
      <c r="O28" s="124">
        <f t="shared" si="2"/>
        <v>0</v>
      </c>
      <c r="P28" s="196">
        <f t="shared" si="5"/>
        <v>0</v>
      </c>
      <c r="Q28" s="197">
        <f>IF(I28&gt;0,IF(A28="A",Semester!$B$17,0),0)</f>
        <v>0</v>
      </c>
      <c r="R28" s="198">
        <f>IF(I28&gt;0,IF(A28="B",Semester!$C$17,0),0)</f>
        <v>0</v>
      </c>
      <c r="S28" s="198">
        <f>IF(I28&gt;0,IF(A28="C",Semester!$D$17,0),0)</f>
        <v>0</v>
      </c>
      <c r="T28" s="31" t="str">
        <f t="shared" si="3"/>
        <v/>
      </c>
      <c r="U28" t="str">
        <f>Admin2!C55</f>
        <v/>
      </c>
    </row>
    <row r="29" spans="1:21" x14ac:dyDescent="0.35">
      <c r="A29" s="18" t="str">
        <f>IF(IF(B29&gt;=Admin1!$B$4,IF(B29&lt;=Admin1!$C$4,"A",IF(B29&gt;=Admin1!$B$5,IF(B29&lt;=Admin1!$C$5,"B",IF(B29&gt;=Admin1!$B$6,IF(B29&lt;=Admin1!$C$6,"C","--"))))))=FALSE,"--",IF(B29&gt;=Admin1!$B$4,IF(B29&lt;=Admin1!$C$4,"A",IF(B29&gt;=Admin1!$B$5,IF(B29&lt;=Admin1!$C$5,"B",IF(B29&gt;=Admin1!$B$6,IF(B29&lt;=Admin1!$C$6,"C","--")))))))</f>
        <v>A</v>
      </c>
      <c r="B29" s="119">
        <f>Admin2!A56</f>
        <v>44251</v>
      </c>
      <c r="C29" s="119" t="str">
        <f>Admin2!B56</f>
        <v>Ons</v>
      </c>
      <c r="D29" s="345"/>
      <c r="E29" s="288"/>
      <c r="F29" s="288"/>
      <c r="G29" s="288"/>
      <c r="H29" s="288"/>
      <c r="I29" s="288"/>
      <c r="J29" s="260" t="str">
        <f t="shared" si="4"/>
        <v/>
      </c>
      <c r="K29" s="308"/>
      <c r="L29" s="290"/>
      <c r="M29" s="124">
        <f t="shared" si="0"/>
        <v>0</v>
      </c>
      <c r="N29" s="124">
        <f t="shared" si="1"/>
        <v>0</v>
      </c>
      <c r="O29" s="124">
        <f t="shared" si="2"/>
        <v>0</v>
      </c>
      <c r="P29" s="196">
        <f t="shared" si="5"/>
        <v>0</v>
      </c>
      <c r="Q29" s="197">
        <f>IF(I29&gt;0,IF(A29="A",Semester!$B$17,0),0)</f>
        <v>0</v>
      </c>
      <c r="R29" s="198">
        <f>IF(I29&gt;0,IF(A29="B",Semester!$C$17,0),0)</f>
        <v>0</v>
      </c>
      <c r="S29" s="198">
        <f>IF(I29&gt;0,IF(A29="C",Semester!$D$17,0),0)</f>
        <v>0</v>
      </c>
      <c r="T29" s="31" t="str">
        <f t="shared" si="3"/>
        <v/>
      </c>
      <c r="U29" t="str">
        <f>Admin2!C56</f>
        <v/>
      </c>
    </row>
    <row r="30" spans="1:21" x14ac:dyDescent="0.35">
      <c r="A30" s="18" t="str">
        <f>IF(IF(B30&gt;=Admin1!$B$4,IF(B30&lt;=Admin1!$C$4,"A",IF(B30&gt;=Admin1!$B$5,IF(B30&lt;=Admin1!$C$5,"B",IF(B30&gt;=Admin1!$B$6,IF(B30&lt;=Admin1!$C$6,"C","--"))))))=FALSE,"--",IF(B30&gt;=Admin1!$B$4,IF(B30&lt;=Admin1!$C$4,"A",IF(B30&gt;=Admin1!$B$5,IF(B30&lt;=Admin1!$C$5,"B",IF(B30&gt;=Admin1!$B$6,IF(B30&lt;=Admin1!$C$6,"C","--")))))))</f>
        <v>A</v>
      </c>
      <c r="B30" s="119">
        <f>Admin2!A57</f>
        <v>44252</v>
      </c>
      <c r="C30" s="119" t="str">
        <f>Admin2!B57</f>
        <v>Tor</v>
      </c>
      <c r="D30" s="345"/>
      <c r="E30" s="288"/>
      <c r="F30" s="288"/>
      <c r="G30" s="288"/>
      <c r="H30" s="288"/>
      <c r="I30" s="288"/>
      <c r="J30" s="260" t="str">
        <f t="shared" si="4"/>
        <v/>
      </c>
      <c r="K30" s="308"/>
      <c r="L30" s="290"/>
      <c r="M30" s="124">
        <f t="shared" si="0"/>
        <v>0</v>
      </c>
      <c r="N30" s="124">
        <f t="shared" si="1"/>
        <v>0</v>
      </c>
      <c r="O30" s="124">
        <f t="shared" si="2"/>
        <v>0</v>
      </c>
      <c r="P30" s="196">
        <f t="shared" si="5"/>
        <v>0</v>
      </c>
      <c r="Q30" s="197">
        <f>IF(I30&gt;0,IF(A30="A",Semester!$B$17,0),0)</f>
        <v>0</v>
      </c>
      <c r="R30" s="198">
        <f>IF(I30&gt;0,IF(A30="B",Semester!$C$17,0),0)</f>
        <v>0</v>
      </c>
      <c r="S30" s="198">
        <f>IF(I30&gt;0,IF(A30="C",Semester!$D$17,0),0)</f>
        <v>0</v>
      </c>
      <c r="T30" s="31" t="str">
        <f t="shared" si="3"/>
        <v/>
      </c>
      <c r="U30" t="str">
        <f>Admin2!C57</f>
        <v/>
      </c>
    </row>
    <row r="31" spans="1:21" x14ac:dyDescent="0.35">
      <c r="A31" s="18" t="str">
        <f>IF(IF(B31&gt;=Admin1!$B$4,IF(B31&lt;=Admin1!$C$4,"A",IF(B31&gt;=Admin1!$B$5,IF(B31&lt;=Admin1!$C$5,"B",IF(B31&gt;=Admin1!$B$6,IF(B31&lt;=Admin1!$C$6,"C","--"))))))=FALSE,"--",IF(B31&gt;=Admin1!$B$4,IF(B31&lt;=Admin1!$C$4,"A",IF(B31&gt;=Admin1!$B$5,IF(B31&lt;=Admin1!$C$5,"B",IF(B31&gt;=Admin1!$B$6,IF(B31&lt;=Admin1!$C$6,"C","--")))))))</f>
        <v>A</v>
      </c>
      <c r="B31" s="119">
        <f>Admin2!A58</f>
        <v>44253</v>
      </c>
      <c r="C31" s="119" t="str">
        <f>Admin2!B58</f>
        <v>Fre</v>
      </c>
      <c r="D31" s="345"/>
      <c r="E31" s="288"/>
      <c r="F31" s="288"/>
      <c r="G31" s="288"/>
      <c r="H31" s="288"/>
      <c r="I31" s="288"/>
      <c r="J31" s="260" t="str">
        <f t="shared" si="4"/>
        <v/>
      </c>
      <c r="K31" s="308"/>
      <c r="L31" s="290"/>
      <c r="M31" s="124">
        <f t="shared" si="0"/>
        <v>0</v>
      </c>
      <c r="N31" s="124">
        <f t="shared" si="1"/>
        <v>0</v>
      </c>
      <c r="O31" s="124">
        <f t="shared" si="2"/>
        <v>0</v>
      </c>
      <c r="P31" s="196">
        <f t="shared" si="5"/>
        <v>0</v>
      </c>
      <c r="Q31" s="197">
        <f>IF(I31&gt;0,IF(A31="A",Semester!$B$17,0),0)</f>
        <v>0</v>
      </c>
      <c r="R31" s="198">
        <f>IF(I31&gt;0,IF(A31="B",Semester!$C$17,0),0)</f>
        <v>0</v>
      </c>
      <c r="S31" s="198">
        <f>IF(I31&gt;0,IF(A31="C",Semester!$D$17,0),0)</f>
        <v>0</v>
      </c>
      <c r="T31" s="31" t="str">
        <f t="shared" si="3"/>
        <v/>
      </c>
      <c r="U31" t="str">
        <f>Admin2!C58</f>
        <v/>
      </c>
    </row>
    <row r="32" spans="1:21" x14ac:dyDescent="0.35">
      <c r="A32" s="18" t="str">
        <f>IF(IF(B32&gt;=Admin1!$B$4,IF(B32&lt;=Admin1!$C$4,"A",IF(B32&gt;=Admin1!$B$5,IF(B32&lt;=Admin1!$C$5,"B",IF(B32&gt;=Admin1!$B$6,IF(B32&lt;=Admin1!$C$6,"C","--"))))))=FALSE,"--",IF(B32&gt;=Admin1!$B$4,IF(B32&lt;=Admin1!$C$4,"A",IF(B32&gt;=Admin1!$B$5,IF(B32&lt;=Admin1!$C$5,"B",IF(B32&gt;=Admin1!$B$6,IF(B32&lt;=Admin1!$C$6,"C","--")))))))</f>
        <v>A</v>
      </c>
      <c r="B32" s="119">
        <f>Admin2!A59</f>
        <v>44254</v>
      </c>
      <c r="C32" s="119" t="str">
        <f>Admin2!B59</f>
        <v>Lör</v>
      </c>
      <c r="D32" s="345"/>
      <c r="E32" s="288"/>
      <c r="F32" s="288"/>
      <c r="G32" s="288"/>
      <c r="H32" s="288"/>
      <c r="I32" s="288"/>
      <c r="J32" s="260" t="str">
        <f t="shared" si="4"/>
        <v/>
      </c>
      <c r="K32" s="308"/>
      <c r="L32" s="290"/>
      <c r="M32" s="124">
        <f t="shared" si="0"/>
        <v>0</v>
      </c>
      <c r="N32" s="124">
        <f t="shared" si="1"/>
        <v>0</v>
      </c>
      <c r="O32" s="124">
        <f t="shared" si="2"/>
        <v>0</v>
      </c>
      <c r="P32" s="196">
        <f t="shared" si="5"/>
        <v>0</v>
      </c>
      <c r="Q32" s="197">
        <f>IF(I32&gt;0,IF(A32="A",Semester!$B$17,0),0)</f>
        <v>0</v>
      </c>
      <c r="R32" s="198">
        <f>IF(I32&gt;0,IF(A32="B",Semester!$C$17,0),0)</f>
        <v>0</v>
      </c>
      <c r="S32" s="198">
        <f>IF(I32&gt;0,IF(A32="C",Semester!$D$17,0),0)</f>
        <v>0</v>
      </c>
      <c r="T32" s="31" t="str">
        <f t="shared" si="3"/>
        <v/>
      </c>
      <c r="U32" t="str">
        <f>Admin2!C59</f>
        <v/>
      </c>
    </row>
    <row r="33" spans="1:23" x14ac:dyDescent="0.35">
      <c r="A33" s="18" t="str">
        <f>IF(IF(B33&gt;=Admin1!$B$4,IF(B33&lt;=Admin1!$C$4,"A",IF(B33&gt;=Admin1!$B$5,IF(B33&lt;=Admin1!$C$5,"B",IF(B33&gt;=Admin1!$B$6,IF(B33&lt;=Admin1!$C$6,"C","--"))))))=FALSE,"--",IF(B33&gt;=Admin1!$B$4,IF(B33&lt;=Admin1!$C$4,"A",IF(B33&gt;=Admin1!$B$5,IF(B33&lt;=Admin1!$C$5,"B",IF(B33&gt;=Admin1!$B$6,IF(B33&lt;=Admin1!$C$6,"C","--")))))))</f>
        <v>A</v>
      </c>
      <c r="B33" s="119">
        <f>Admin2!A60</f>
        <v>44255</v>
      </c>
      <c r="C33" s="119" t="str">
        <f>Admin2!B60</f>
        <v>Sön</v>
      </c>
      <c r="D33" s="345"/>
      <c r="E33" s="288"/>
      <c r="F33" s="288"/>
      <c r="G33" s="288"/>
      <c r="H33" s="288"/>
      <c r="I33" s="288"/>
      <c r="J33" s="260" t="str">
        <f t="shared" si="4"/>
        <v/>
      </c>
      <c r="K33" s="308"/>
      <c r="L33" s="290"/>
      <c r="M33" s="124">
        <f t="shared" si="0"/>
        <v>0</v>
      </c>
      <c r="N33" s="124">
        <f t="shared" si="1"/>
        <v>0</v>
      </c>
      <c r="O33" s="124">
        <f t="shared" si="2"/>
        <v>0</v>
      </c>
      <c r="P33" s="196">
        <f t="shared" si="5"/>
        <v>0</v>
      </c>
      <c r="Q33" s="197">
        <f>IF(I33&gt;0,IF(A33="A",Semester!$B$17,0),0)</f>
        <v>0</v>
      </c>
      <c r="R33" s="198">
        <f>IF(I33&gt;0,IF(A33="B",Semester!$C$17,0),0)</f>
        <v>0</v>
      </c>
      <c r="S33" s="198">
        <f>IF(I33&gt;0,IF(A33="C",Semester!$D$17,0),0)</f>
        <v>0</v>
      </c>
      <c r="T33" s="31" t="str">
        <f t="shared" si="3"/>
        <v/>
      </c>
      <c r="U33" t="str">
        <f>Admin2!C60</f>
        <v/>
      </c>
    </row>
    <row r="34" spans="1:23" x14ac:dyDescent="0.35">
      <c r="A34" s="18" t="str">
        <f>IF(IF(B34&gt;=Admin1!$B$4,IF(B34&lt;=Admin1!$C$4,"A",IF(B34&gt;=Admin1!$B$5,IF(B34&lt;=Admin1!$C$5,"B",IF(B34&gt;=Admin1!$B$6,IF(B34&lt;=Admin1!$C$6,"C","--"))))))=FALSE,"--",IF(B34&gt;=Admin1!$B$4,IF(B34&lt;=Admin1!$C$4,"A",IF(B34&gt;=Admin1!$B$5,IF(B34&lt;=Admin1!$C$5,"B",IF(B34&gt;=Admin1!$B$6,IF(B34&lt;=Admin1!$C$6,"C","--")))))))</f>
        <v>--</v>
      </c>
      <c r="B34" s="333"/>
      <c r="C34" s="333"/>
      <c r="D34" s="334"/>
      <c r="E34" s="334"/>
      <c r="F34" s="334"/>
      <c r="G34" s="334"/>
      <c r="H34" s="334"/>
      <c r="I34" s="334"/>
      <c r="J34" s="334" t="str">
        <f t="shared" si="4"/>
        <v/>
      </c>
      <c r="K34" s="334"/>
      <c r="L34" s="334"/>
      <c r="M34" s="124">
        <f t="shared" si="0"/>
        <v>0</v>
      </c>
      <c r="N34" s="124">
        <f t="shared" si="1"/>
        <v>0</v>
      </c>
      <c r="O34" s="124">
        <f t="shared" si="2"/>
        <v>0</v>
      </c>
      <c r="P34" s="196">
        <f t="shared" si="5"/>
        <v>0</v>
      </c>
      <c r="Q34" s="197">
        <f>IF(I34&gt;0,IF(A34="A",Semester!$B$17,0),0)</f>
        <v>0</v>
      </c>
      <c r="R34" s="198">
        <f>IF(I34&gt;0,IF(A34="B",Semester!$C$17,0),0)</f>
        <v>0</v>
      </c>
      <c r="S34" s="198">
        <f>IF(I34&gt;0,IF(A34="C",Semester!$D$17,0),0)</f>
        <v>0</v>
      </c>
      <c r="T34" s="31" t="str">
        <f t="shared" si="3"/>
        <v/>
      </c>
    </row>
    <row r="35" spans="1:23" x14ac:dyDescent="0.35">
      <c r="A35" s="18" t="str">
        <f>IF(IF(B35&gt;=Admin1!$B$4,IF(B35&lt;=Admin1!$C$4,"A",IF(B35&gt;=Admin1!$B$5,IF(B35&lt;=Admin1!$C$5,"B",IF(B35&gt;=Admin1!$B$6,IF(B35&lt;=Admin1!$C$6,"C","--"))))))=FALSE,"--",IF(B35&gt;=Admin1!$B$4,IF(B35&lt;=Admin1!$C$4,"A",IF(B35&gt;=Admin1!$B$5,IF(B35&lt;=Admin1!$C$5,"B",IF(B35&gt;=Admin1!$B$6,IF(B35&lt;=Admin1!$C$6,"C","--")))))))</f>
        <v>--</v>
      </c>
      <c r="B35" s="119"/>
      <c r="C35" s="119"/>
      <c r="D35" s="260"/>
      <c r="E35" s="260"/>
      <c r="F35" s="260"/>
      <c r="G35" s="260"/>
      <c r="H35" s="260"/>
      <c r="I35" s="260"/>
      <c r="J35" s="260" t="str">
        <f t="shared" si="4"/>
        <v/>
      </c>
      <c r="K35" s="311"/>
      <c r="L35" s="224"/>
      <c r="M35" s="124">
        <f t="shared" si="0"/>
        <v>0</v>
      </c>
      <c r="N35" s="124">
        <f t="shared" si="1"/>
        <v>0</v>
      </c>
      <c r="O35" s="124">
        <f t="shared" si="2"/>
        <v>0</v>
      </c>
      <c r="P35" s="196">
        <f t="shared" si="5"/>
        <v>0</v>
      </c>
      <c r="Q35" s="197">
        <f>IF(I35&gt;0,IF(A35="A",Semester!$B$17,0),0)</f>
        <v>0</v>
      </c>
      <c r="R35" s="198">
        <f>IF(I35&gt;0,IF(A35="B",Semester!$C$17,0),0)</f>
        <v>0</v>
      </c>
      <c r="S35" s="198">
        <f>IF(I35&gt;0,IF(A35="C",Semester!$D$17,0),0)</f>
        <v>0</v>
      </c>
      <c r="T35" s="31" t="str">
        <f t="shared" si="3"/>
        <v/>
      </c>
    </row>
    <row r="36" spans="1:23" ht="15" thickBot="1" x14ac:dyDescent="0.4">
      <c r="A36" s="18" t="str">
        <f>IF(IF(B36&gt;=Admin1!$B$4,IF(B36&lt;=Admin1!$C$4,"A",IF(B36&gt;=Admin1!$B$5,IF(B36&lt;=Admin1!$C$5,"B",IF(B36&gt;=Admin1!$B$6,IF(B36&lt;=Admin1!$C$6,"C","--"))))))=FALSE,"--",IF(B36&gt;=Admin1!$B$4,IF(B36&lt;=Admin1!$C$4,"A",IF(B36&gt;=Admin1!$B$5,IF(B36&lt;=Admin1!$C$5,"B",IF(B36&gt;=Admin1!$B$6,IF(B36&lt;=Admin1!$C$6,"C","--")))))))</f>
        <v>--</v>
      </c>
      <c r="B36" s="121"/>
      <c r="C36" s="121"/>
      <c r="D36" s="260"/>
      <c r="E36" s="261"/>
      <c r="F36" s="261"/>
      <c r="G36" s="261"/>
      <c r="H36" s="261"/>
      <c r="I36" s="261"/>
      <c r="J36" s="261" t="str">
        <f t="shared" si="4"/>
        <v/>
      </c>
      <c r="K36" s="310"/>
      <c r="L36" s="225"/>
      <c r="M36" s="124">
        <f t="shared" si="0"/>
        <v>0</v>
      </c>
      <c r="N36" s="124">
        <f t="shared" si="1"/>
        <v>0</v>
      </c>
      <c r="O36" s="124">
        <f t="shared" si="2"/>
        <v>0</v>
      </c>
      <c r="P36" s="199">
        <f t="shared" si="5"/>
        <v>0</v>
      </c>
      <c r="Q36" s="200">
        <f>IF(I36&gt;0,IF(A36="A",Semester!$B$17,0),0)</f>
        <v>0</v>
      </c>
      <c r="R36" s="201">
        <f>IF(I36&gt;0,IF(A36="B",Semester!$C$17,0),0)</f>
        <v>0</v>
      </c>
      <c r="S36" s="201">
        <f>IF(I36&gt;0,IF(A36="C",Semester!$D$17,0),0)</f>
        <v>0</v>
      </c>
      <c r="T36" s="31" t="str">
        <f t="shared" si="3"/>
        <v/>
      </c>
    </row>
    <row r="37" spans="1:23" ht="15" thickBot="1" x14ac:dyDescent="0.4">
      <c r="A37" s="444" t="s">
        <v>258</v>
      </c>
      <c r="B37" s="445"/>
      <c r="C37" s="446"/>
      <c r="D37" s="210">
        <f>COUNT(D6:D36)</f>
        <v>0</v>
      </c>
      <c r="E37" s="130">
        <f t="shared" ref="E37" si="6">COUNT(E6:E36)</f>
        <v>0</v>
      </c>
      <c r="F37" s="130">
        <f>SUM(M6:M36)</f>
        <v>0</v>
      </c>
      <c r="G37" s="130">
        <f>SUM(N6:N36)</f>
        <v>0</v>
      </c>
      <c r="H37" s="130">
        <f>SUM(O6:O36)</f>
        <v>0</v>
      </c>
      <c r="I37" s="130">
        <f>COUNT(I6:I36)</f>
        <v>0</v>
      </c>
      <c r="J37" s="202">
        <f>(D37-E37-F37-G37-H37-IF(E38+F38+G38+H38=0,D37,I37))*-1</f>
        <v>0</v>
      </c>
      <c r="K37" s="212" t="s">
        <v>149</v>
      </c>
      <c r="L37" s="211">
        <f>SUM(L6:L36)</f>
        <v>0</v>
      </c>
      <c r="P37" s="203">
        <f>SUM(P6:P36)</f>
        <v>0</v>
      </c>
      <c r="Q37" s="204">
        <f>SUM(Q6:Q36)</f>
        <v>0</v>
      </c>
      <c r="R37" s="205">
        <f t="shared" ref="R37:S37" si="7">SUM(R6:R36)</f>
        <v>0</v>
      </c>
      <c r="S37" s="206">
        <f t="shared" si="7"/>
        <v>0</v>
      </c>
      <c r="T37" s="256"/>
      <c r="U37" s="257"/>
    </row>
    <row r="38" spans="1:23" ht="15" thickBot="1" x14ac:dyDescent="0.4">
      <c r="A38" s="444" t="s">
        <v>259</v>
      </c>
      <c r="B38" s="445"/>
      <c r="C38" s="446"/>
      <c r="D38" s="258">
        <f t="shared" ref="D38:J38" si="8">SUM(D6:D36)</f>
        <v>0</v>
      </c>
      <c r="E38" s="259">
        <f t="shared" si="8"/>
        <v>0</v>
      </c>
      <c r="F38" s="259">
        <f t="shared" si="8"/>
        <v>0</v>
      </c>
      <c r="G38" s="259">
        <f t="shared" si="8"/>
        <v>0</v>
      </c>
      <c r="H38" s="259">
        <f t="shared" si="8"/>
        <v>0</v>
      </c>
      <c r="I38" s="259">
        <f t="shared" si="8"/>
        <v>0</v>
      </c>
      <c r="J38" s="259">
        <f t="shared" si="8"/>
        <v>0</v>
      </c>
      <c r="K38" s="438"/>
      <c r="L38" s="439"/>
      <c r="M38" s="439"/>
      <c r="N38" s="439"/>
      <c r="O38" s="439"/>
      <c r="P38" s="440"/>
    </row>
    <row r="39" spans="1:23" ht="15" customHeight="1" thickBot="1" x14ac:dyDescent="0.4">
      <c r="A39" s="296"/>
      <c r="B39" s="255"/>
      <c r="C39" s="255"/>
      <c r="D39" s="266"/>
      <c r="E39" s="266"/>
      <c r="F39" s="266"/>
      <c r="G39" s="266"/>
      <c r="H39" s="266"/>
      <c r="I39" s="266"/>
      <c r="J39" s="265"/>
      <c r="K39" s="438"/>
      <c r="L39" s="439"/>
      <c r="M39" s="439"/>
      <c r="N39" s="439"/>
      <c r="O39" s="439"/>
      <c r="P39" s="440"/>
      <c r="V39" s="316" t="s">
        <v>260</v>
      </c>
      <c r="W39" s="257"/>
    </row>
    <row r="40" spans="1:23" ht="15" thickBot="1" x14ac:dyDescent="0.4">
      <c r="A40" s="447" t="s">
        <v>261</v>
      </c>
      <c r="B40" s="448"/>
      <c r="C40" s="448"/>
      <c r="D40" s="449"/>
      <c r="E40" s="262" t="s">
        <v>262</v>
      </c>
      <c r="F40" s="262" t="s">
        <v>233</v>
      </c>
      <c r="G40" s="263" t="s">
        <v>56</v>
      </c>
      <c r="H40" s="281" t="s">
        <v>263</v>
      </c>
      <c r="I40" s="282" t="s">
        <v>264</v>
      </c>
      <c r="J40" s="264"/>
      <c r="K40" s="438"/>
      <c r="L40" s="439"/>
      <c r="M40" s="439"/>
      <c r="N40" s="439"/>
      <c r="O40" s="439"/>
      <c r="P40" s="440"/>
      <c r="V40" s="107" t="s">
        <v>262</v>
      </c>
      <c r="W40" s="107" t="s">
        <v>265</v>
      </c>
    </row>
    <row r="41" spans="1:23" x14ac:dyDescent="0.35">
      <c r="A41" s="69"/>
      <c r="B41"/>
      <c r="D41" s="269" t="s">
        <v>266</v>
      </c>
      <c r="E41" s="267">
        <f>Admin1!C11</f>
        <v>19.18</v>
      </c>
      <c r="F41" s="269">
        <f>D37</f>
        <v>0</v>
      </c>
      <c r="G41" s="276">
        <f>SUM(E37:I37)</f>
        <v>0</v>
      </c>
      <c r="H41" s="283">
        <f>Jan!I41</f>
        <v>0</v>
      </c>
      <c r="I41" s="284">
        <f>G41-F41+H41</f>
        <v>0</v>
      </c>
      <c r="J41" s="292" t="s">
        <v>267</v>
      </c>
      <c r="K41" s="438"/>
      <c r="L41" s="439"/>
      <c r="M41" s="439"/>
      <c r="N41" s="439"/>
      <c r="O41" s="439"/>
      <c r="P41" s="440"/>
      <c r="V41" s="107" t="s">
        <v>233</v>
      </c>
      <c r="W41" s="107" t="s">
        <v>268</v>
      </c>
    </row>
    <row r="42" spans="1:23" ht="15" thickBot="1" x14ac:dyDescent="0.4">
      <c r="A42" s="69"/>
      <c r="B42"/>
      <c r="C42" s="126"/>
      <c r="D42" s="271" t="s">
        <v>269</v>
      </c>
      <c r="E42" s="268">
        <f>Admin1!D11</f>
        <v>153.44</v>
      </c>
      <c r="F42" s="268">
        <f>D38</f>
        <v>0</v>
      </c>
      <c r="G42" s="277">
        <f>SUM(E38:I38)</f>
        <v>0</v>
      </c>
      <c r="H42" s="285">
        <f>Jan!I42</f>
        <v>0</v>
      </c>
      <c r="I42" s="286">
        <f>G42-F42+H42</f>
        <v>0</v>
      </c>
      <c r="J42" s="292" t="s">
        <v>267</v>
      </c>
      <c r="K42" s="450" t="s">
        <v>270</v>
      </c>
      <c r="L42" s="451"/>
      <c r="M42" s="451"/>
      <c r="N42" s="451"/>
      <c r="O42" s="451"/>
      <c r="P42" s="452"/>
      <c r="Q42" s="8"/>
      <c r="R42" s="8"/>
      <c r="S42" s="8"/>
      <c r="V42" s="107" t="s">
        <v>56</v>
      </c>
      <c r="W42" s="107" t="s">
        <v>271</v>
      </c>
    </row>
    <row r="43" spans="1:23" ht="15" customHeight="1" thickBot="1" x14ac:dyDescent="0.4">
      <c r="A43" s="297"/>
      <c r="B43" s="270"/>
      <c r="C43" s="270"/>
      <c r="D43" s="272"/>
      <c r="E43" s="273"/>
      <c r="F43" s="274"/>
      <c r="G43" s="274"/>
      <c r="H43" s="274"/>
      <c r="I43" s="274"/>
      <c r="J43" s="293"/>
      <c r="K43" s="438"/>
      <c r="L43" s="439"/>
      <c r="M43" s="439"/>
      <c r="N43" s="439"/>
      <c r="O43" s="439"/>
      <c r="P43" s="440"/>
      <c r="V43" s="107" t="s">
        <v>263</v>
      </c>
      <c r="W43" s="107" t="s">
        <v>272</v>
      </c>
    </row>
    <row r="44" spans="1:23" ht="15" thickBot="1" x14ac:dyDescent="0.4">
      <c r="A44" s="453" t="s">
        <v>273</v>
      </c>
      <c r="B44" s="454"/>
      <c r="C44" s="454"/>
      <c r="D44" s="455"/>
      <c r="E44" s="262" t="s">
        <v>274</v>
      </c>
      <c r="F44" s="262" t="s">
        <v>275</v>
      </c>
      <c r="G44" s="456" t="s">
        <v>276</v>
      </c>
      <c r="H44" s="457"/>
      <c r="I44" s="262" t="s">
        <v>277</v>
      </c>
      <c r="J44" s="294"/>
      <c r="K44" s="438"/>
      <c r="L44" s="439"/>
      <c r="M44" s="439"/>
      <c r="N44" s="439"/>
      <c r="O44" s="439"/>
      <c r="P44" s="440"/>
      <c r="V44" s="107"/>
      <c r="W44" s="107" t="s">
        <v>278</v>
      </c>
    </row>
    <row r="45" spans="1:23" ht="15" thickBot="1" x14ac:dyDescent="0.4">
      <c r="A45" s="69"/>
      <c r="B45"/>
      <c r="C45" s="280"/>
      <c r="D45" s="279" t="s">
        <v>56</v>
      </c>
      <c r="E45" s="275">
        <f>Semester!J16</f>
        <v>0</v>
      </c>
      <c r="F45" s="278">
        <f>Semester!C10</f>
        <v>0</v>
      </c>
      <c r="G45" s="458">
        <f>SUM(Semester!E21:E22)</f>
        <v>0</v>
      </c>
      <c r="H45" s="459"/>
      <c r="I45" s="278">
        <f>E45+F45-G45</f>
        <v>0</v>
      </c>
      <c r="J45" s="295"/>
      <c r="K45" s="441"/>
      <c r="L45" s="442"/>
      <c r="M45" s="442"/>
      <c r="N45" s="442"/>
      <c r="O45" s="442"/>
      <c r="P45" s="443"/>
      <c r="V45" s="107" t="s">
        <v>264</v>
      </c>
      <c r="W45" s="107" t="s">
        <v>279</v>
      </c>
    </row>
    <row r="46" spans="1:23" ht="15" thickBot="1" x14ac:dyDescent="0.4">
      <c r="A46" s="428" t="s">
        <v>280</v>
      </c>
      <c r="B46" s="429"/>
      <c r="C46" s="429"/>
      <c r="D46" s="429"/>
      <c r="E46" s="429"/>
      <c r="F46" s="429"/>
      <c r="G46" s="429"/>
      <c r="H46" s="429"/>
      <c r="I46" s="429"/>
      <c r="J46" s="430"/>
      <c r="K46" s="410" t="s">
        <v>281</v>
      </c>
      <c r="L46" s="411"/>
      <c r="M46" s="411"/>
      <c r="N46" s="411"/>
      <c r="O46" s="411"/>
      <c r="P46" s="412"/>
      <c r="V46" s="73" t="s">
        <v>282</v>
      </c>
    </row>
    <row r="47" spans="1:23" x14ac:dyDescent="0.35">
      <c r="A47" s="423" t="s">
        <v>283</v>
      </c>
      <c r="B47" s="466"/>
      <c r="C47" s="467"/>
      <c r="D47" s="467"/>
      <c r="E47" s="467"/>
      <c r="F47" s="467"/>
      <c r="G47" s="467"/>
      <c r="H47" s="467"/>
      <c r="I47" s="468"/>
      <c r="J47" s="300"/>
      <c r="K47" s="460"/>
      <c r="L47" s="461"/>
      <c r="M47" s="461"/>
      <c r="N47" s="461"/>
      <c r="O47" s="461"/>
      <c r="P47" s="462"/>
      <c r="V47" s="107" t="s">
        <v>284</v>
      </c>
      <c r="W47" s="107"/>
    </row>
    <row r="48" spans="1:23" x14ac:dyDescent="0.35">
      <c r="A48" s="424"/>
      <c r="B48" s="469"/>
      <c r="C48" s="470"/>
      <c r="D48" s="470"/>
      <c r="E48" s="470"/>
      <c r="F48" s="470"/>
      <c r="G48" s="470"/>
      <c r="H48" s="470"/>
      <c r="I48" s="471"/>
      <c r="J48" s="301"/>
      <c r="K48" s="463"/>
      <c r="L48" s="464"/>
      <c r="M48" s="464"/>
      <c r="N48" s="464"/>
      <c r="O48" s="464"/>
      <c r="P48" s="465"/>
      <c r="V48" s="107" t="s">
        <v>285</v>
      </c>
      <c r="W48" s="107"/>
    </row>
    <row r="49" spans="1:23" x14ac:dyDescent="0.35">
      <c r="A49" s="424"/>
      <c r="B49" s="469"/>
      <c r="C49" s="470"/>
      <c r="D49" s="470"/>
      <c r="E49" s="470"/>
      <c r="F49" s="470"/>
      <c r="G49" s="470"/>
      <c r="H49" s="470"/>
      <c r="I49" s="471"/>
      <c r="J49" s="301"/>
      <c r="K49" s="463"/>
      <c r="L49" s="464"/>
      <c r="M49" s="464"/>
      <c r="N49" s="464"/>
      <c r="O49" s="464"/>
      <c r="P49" s="465"/>
      <c r="V49" s="107" t="s">
        <v>286</v>
      </c>
      <c r="W49" s="107" t="s">
        <v>287</v>
      </c>
    </row>
    <row r="50" spans="1:23" x14ac:dyDescent="0.35">
      <c r="A50" s="419" t="s">
        <v>5</v>
      </c>
      <c r="B50" s="419"/>
      <c r="C50" s="419"/>
      <c r="D50" s="419"/>
      <c r="E50" s="419"/>
      <c r="F50" s="419"/>
      <c r="G50" s="419"/>
      <c r="H50" s="419"/>
      <c r="I50" s="419"/>
      <c r="J50" s="419"/>
      <c r="K50" s="419"/>
      <c r="L50" s="419"/>
      <c r="M50" s="419"/>
      <c r="N50" s="419"/>
      <c r="O50" s="419"/>
      <c r="P50" s="419"/>
    </row>
  </sheetData>
  <sheetProtection algorithmName="SHA-512" hashValue="RHKNtGsqpHy1DgTiaoHFDgjfE8eRQJZxJ7SveQV3kHlAF7evPTuQwow0UX0L+wDBjGF7tCqJYUEGS7/IxKoBUw==" saltValue="AtPAkI3qpzedpy7r3T1KeQ==" spinCount="100000" sheet="1" selectLockedCells="1"/>
  <mergeCells count="24">
    <mergeCell ref="K43:P45"/>
    <mergeCell ref="A37:C37"/>
    <mergeCell ref="A38:C38"/>
    <mergeCell ref="K38:P41"/>
    <mergeCell ref="A40:D40"/>
    <mergeCell ref="K42:P42"/>
    <mergeCell ref="A44:D44"/>
    <mergeCell ref="G44:H44"/>
    <mergeCell ref="G45:H45"/>
    <mergeCell ref="V1:Y1"/>
    <mergeCell ref="J2:K2"/>
    <mergeCell ref="B4:L4"/>
    <mergeCell ref="Q4:S4"/>
    <mergeCell ref="W5:AE5"/>
    <mergeCell ref="K46:P46"/>
    <mergeCell ref="K48:P48"/>
    <mergeCell ref="B49:I49"/>
    <mergeCell ref="K49:P49"/>
    <mergeCell ref="A50:P50"/>
    <mergeCell ref="K47:P47"/>
    <mergeCell ref="A47:A49"/>
    <mergeCell ref="B47:I47"/>
    <mergeCell ref="B48:I48"/>
    <mergeCell ref="A46:J46"/>
  </mergeCells>
  <hyperlinks>
    <hyperlink ref="V1:Y1" location="Uppstart!D14" display="Till uppstartsfliken" xr:uid="{2260B613-CA8E-4A5C-B887-8386D75349B9}"/>
    <hyperlink ref="L5" location="Hjälptexter!A4" display="Räkn" xr:uid="{AFCFF26A-35C7-44EC-BCFC-97FCC314F397}"/>
    <hyperlink ref="L1" r:id="rId1" xr:uid="{6154DE27-043F-4CEC-987B-F283EEA2622B}"/>
  </hyperlinks>
  <pageMargins left="0.51181102362204722" right="0.31496062992125984" top="0.43307086614173229" bottom="0.43307086614173229"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21</vt:i4>
      </vt:variant>
      <vt:variant>
        <vt:lpstr>Namngivna områden</vt:lpstr>
      </vt:variant>
      <vt:variant>
        <vt:i4>15</vt:i4>
      </vt:variant>
    </vt:vector>
  </HeadingPairs>
  <TitlesOfParts>
    <vt:vector size="36" baseType="lpstr">
      <vt:lpstr>Välkommen</vt:lpstr>
      <vt:lpstr>Handbok</vt:lpstr>
      <vt:lpstr>Uppstart</vt:lpstr>
      <vt:lpstr>Semester</vt:lpstr>
      <vt:lpstr>Admin1</vt:lpstr>
      <vt:lpstr>Admin2</vt:lpstr>
      <vt:lpstr>Exempel</vt:lpstr>
      <vt:lpstr>Jan</vt:lpstr>
      <vt:lpstr>Feb</vt:lpstr>
      <vt:lpstr>Mar</vt:lpstr>
      <vt:lpstr>Apr</vt:lpstr>
      <vt:lpstr>Maj</vt:lpstr>
      <vt:lpstr>Jun</vt:lpstr>
      <vt:lpstr>Jul</vt:lpstr>
      <vt:lpstr>Aug</vt:lpstr>
      <vt:lpstr>Sep</vt:lpstr>
      <vt:lpstr>Okt</vt:lpstr>
      <vt:lpstr>Nov</vt:lpstr>
      <vt:lpstr>Dec</vt:lpstr>
      <vt:lpstr>Fria fliken</vt:lpstr>
      <vt:lpstr>Hjälptexter</vt:lpstr>
      <vt:lpstr>Apr!Utskriftsområde</vt:lpstr>
      <vt:lpstr>Aug!Utskriftsområde</vt:lpstr>
      <vt:lpstr>Dec!Utskriftsområde</vt:lpstr>
      <vt:lpstr>Exempel!Utskriftsområde</vt:lpstr>
      <vt:lpstr>Feb!Utskriftsområde</vt:lpstr>
      <vt:lpstr>Jan!Utskriftsområde</vt:lpstr>
      <vt:lpstr>Jul!Utskriftsområde</vt:lpstr>
      <vt:lpstr>Jun!Utskriftsområde</vt:lpstr>
      <vt:lpstr>Maj!Utskriftsområde</vt:lpstr>
      <vt:lpstr>Mar!Utskriftsområde</vt:lpstr>
      <vt:lpstr>Nov!Utskriftsområde</vt:lpstr>
      <vt:lpstr>Okt!Utskriftsområde</vt:lpstr>
      <vt:lpstr>Semester!Utskriftsområde</vt:lpstr>
      <vt:lpstr>Sep!Utskriftsområde</vt:lpstr>
      <vt:lpstr>Uppstart!Utskriftsområde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Kent Andersson</dc:creator>
  <cp:keywords/>
  <dc:description/>
  <cp:lastModifiedBy>Kent Andersson</cp:lastModifiedBy>
  <cp:revision/>
  <cp:lastPrinted>2020-11-30T15:05:18Z</cp:lastPrinted>
  <dcterms:created xsi:type="dcterms:W3CDTF">2017-09-06T18:41:44Z</dcterms:created>
  <dcterms:modified xsi:type="dcterms:W3CDTF">2020-12-01T06:59:23Z</dcterms:modified>
  <cp:category/>
  <cp:contentStatus/>
</cp:coreProperties>
</file>